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36" yWindow="105" windowWidth="19087" windowHeight="10001" activeTab="1"/>
  </bookViews>
  <sheets>
    <sheet name="Data" sheetId="2" r:id="rId1"/>
    <sheet name="Empirical vs Literature r' Mag" sheetId="3" r:id="rId2"/>
  </sheets>
  <definedNames>
    <definedName name="_xlnm._FilterDatabase" localSheetId="0" hidden="1">Data!$A$3:$O$43</definedName>
    <definedName name="lambda">#REF!</definedName>
    <definedName name="radius">#REF!</definedName>
  </definedNames>
  <calcPr calcId="145621"/>
</workbook>
</file>

<file path=xl/calcChain.xml><?xml version="1.0" encoding="utf-8"?>
<calcChain xmlns="http://schemas.openxmlformats.org/spreadsheetml/2006/main">
  <c r="L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" i="2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" i="2"/>
  <c r="G4" i="2"/>
  <c r="H4" i="2" s="1"/>
  <c r="G15" i="2"/>
  <c r="H15" i="2" s="1"/>
  <c r="G16" i="2"/>
  <c r="H16" i="2" s="1"/>
  <c r="I16" i="2" s="1"/>
  <c r="G17" i="2"/>
  <c r="H17" i="2" s="1"/>
  <c r="G18" i="2"/>
  <c r="H18" i="2" s="1"/>
  <c r="I18" i="2" s="1"/>
  <c r="G19" i="2"/>
  <c r="H19" i="2" s="1"/>
  <c r="G20" i="2"/>
  <c r="H20" i="2" s="1"/>
  <c r="I20" i="2" s="1"/>
  <c r="G21" i="2"/>
  <c r="H21" i="2" s="1"/>
  <c r="G22" i="2"/>
  <c r="H22" i="2" s="1"/>
  <c r="I22" i="2" s="1"/>
  <c r="G23" i="2"/>
  <c r="H23" i="2" s="1"/>
  <c r="G24" i="2"/>
  <c r="H24" i="2" s="1"/>
  <c r="I24" i="2" s="1"/>
  <c r="G25" i="2"/>
  <c r="H25" i="2" s="1"/>
  <c r="G26" i="2"/>
  <c r="H26" i="2" s="1"/>
  <c r="I26" i="2" s="1"/>
  <c r="G27" i="2"/>
  <c r="H27" i="2" s="1"/>
  <c r="G28" i="2"/>
  <c r="H28" i="2" s="1"/>
  <c r="I28" i="2" s="1"/>
  <c r="G29" i="2"/>
  <c r="H29" i="2" s="1"/>
  <c r="G30" i="2"/>
  <c r="H30" i="2" s="1"/>
  <c r="I30" i="2" s="1"/>
  <c r="G31" i="2"/>
  <c r="H31" i="2" s="1"/>
  <c r="G32" i="2"/>
  <c r="H32" i="2" s="1"/>
  <c r="I32" i="2" s="1"/>
  <c r="G33" i="2"/>
  <c r="H33" i="2" s="1"/>
  <c r="G34" i="2"/>
  <c r="H34" i="2" s="1"/>
  <c r="I34" i="2" s="1"/>
  <c r="G35" i="2"/>
  <c r="H35" i="2" s="1"/>
  <c r="G36" i="2"/>
  <c r="H36" i="2" s="1"/>
  <c r="I36" i="2" s="1"/>
  <c r="G37" i="2"/>
  <c r="H37" i="2" s="1"/>
  <c r="G38" i="2"/>
  <c r="H38" i="2" s="1"/>
  <c r="I38" i="2" s="1"/>
  <c r="G39" i="2"/>
  <c r="H39" i="2" s="1"/>
  <c r="G40" i="2"/>
  <c r="H40" i="2" s="1"/>
  <c r="I40" i="2" s="1"/>
  <c r="G41" i="2"/>
  <c r="H41" i="2" s="1"/>
  <c r="G42" i="2"/>
  <c r="H42" i="2" s="1"/>
  <c r="I42" i="2" s="1"/>
  <c r="G43" i="2"/>
  <c r="H43" i="2" s="1"/>
  <c r="G5" i="2"/>
  <c r="H5" i="2" s="1"/>
  <c r="G6" i="2"/>
  <c r="H6" i="2" s="1"/>
  <c r="G7" i="2"/>
  <c r="H7" i="2" s="1"/>
  <c r="G8" i="2"/>
  <c r="H8" i="2" s="1"/>
  <c r="I8" i="2" s="1"/>
  <c r="G9" i="2"/>
  <c r="H9" i="2" s="1"/>
  <c r="G10" i="2"/>
  <c r="H10" i="2" s="1"/>
  <c r="I10" i="2" s="1"/>
  <c r="G11" i="2"/>
  <c r="H11" i="2" s="1"/>
  <c r="G12" i="2"/>
  <c r="H12" i="2" s="1"/>
  <c r="I12" i="2" s="1"/>
  <c r="G13" i="2"/>
  <c r="H13" i="2" s="1"/>
  <c r="G14" i="2"/>
  <c r="H14" i="2" s="1"/>
  <c r="I14" i="2" s="1"/>
  <c r="J4" i="2" l="1"/>
  <c r="K4" i="2" s="1"/>
  <c r="O4" i="2" s="1"/>
  <c r="J40" i="2"/>
  <c r="K40" i="2" s="1"/>
  <c r="O40" i="2" s="1"/>
  <c r="J36" i="2"/>
  <c r="K36" i="2" s="1"/>
  <c r="O36" i="2" s="1"/>
  <c r="J32" i="2"/>
  <c r="K32" i="2" s="1"/>
  <c r="O32" i="2" s="1"/>
  <c r="J28" i="2"/>
  <c r="K28" i="2" s="1"/>
  <c r="O28" i="2" s="1"/>
  <c r="J24" i="2"/>
  <c r="K24" i="2" s="1"/>
  <c r="O24" i="2" s="1"/>
  <c r="J20" i="2"/>
  <c r="K20" i="2" s="1"/>
  <c r="O20" i="2" s="1"/>
  <c r="J16" i="2"/>
  <c r="K16" i="2" s="1"/>
  <c r="O16" i="2" s="1"/>
  <c r="J12" i="2"/>
  <c r="K12" i="2" s="1"/>
  <c r="O12" i="2" s="1"/>
  <c r="J8" i="2"/>
  <c r="K8" i="2" s="1"/>
  <c r="O8" i="2" s="1"/>
  <c r="J43" i="2"/>
  <c r="K43" i="2" s="1"/>
  <c r="O43" i="2" s="1"/>
  <c r="J39" i="2"/>
  <c r="K39" i="2" s="1"/>
  <c r="O39" i="2" s="1"/>
  <c r="J35" i="2"/>
  <c r="K35" i="2" s="1"/>
  <c r="O35" i="2" s="1"/>
  <c r="J31" i="2"/>
  <c r="K31" i="2" s="1"/>
  <c r="O31" i="2" s="1"/>
  <c r="J27" i="2"/>
  <c r="K27" i="2" s="1"/>
  <c r="O27" i="2" s="1"/>
  <c r="J23" i="2"/>
  <c r="K23" i="2" s="1"/>
  <c r="O23" i="2" s="1"/>
  <c r="J19" i="2"/>
  <c r="K19" i="2" s="1"/>
  <c r="O19" i="2" s="1"/>
  <c r="J15" i="2"/>
  <c r="K15" i="2" s="1"/>
  <c r="O15" i="2" s="1"/>
  <c r="J11" i="2"/>
  <c r="K11" i="2" s="1"/>
  <c r="O11" i="2" s="1"/>
  <c r="J7" i="2"/>
  <c r="K7" i="2" s="1"/>
  <c r="O7" i="2" s="1"/>
  <c r="J42" i="2"/>
  <c r="K42" i="2" s="1"/>
  <c r="O42" i="2" s="1"/>
  <c r="J38" i="2"/>
  <c r="K38" i="2" s="1"/>
  <c r="O38" i="2" s="1"/>
  <c r="J34" i="2"/>
  <c r="K34" i="2" s="1"/>
  <c r="O34" i="2" s="1"/>
  <c r="J30" i="2"/>
  <c r="K30" i="2" s="1"/>
  <c r="O30" i="2" s="1"/>
  <c r="J26" i="2"/>
  <c r="K26" i="2" s="1"/>
  <c r="O26" i="2" s="1"/>
  <c r="J22" i="2"/>
  <c r="K22" i="2" s="1"/>
  <c r="O22" i="2" s="1"/>
  <c r="J18" i="2"/>
  <c r="K18" i="2" s="1"/>
  <c r="O18" i="2" s="1"/>
  <c r="J14" i="2"/>
  <c r="K14" i="2" s="1"/>
  <c r="O14" i="2" s="1"/>
  <c r="J10" i="2"/>
  <c r="K10" i="2" s="1"/>
  <c r="O10" i="2" s="1"/>
  <c r="J6" i="2"/>
  <c r="K6" i="2" s="1"/>
  <c r="O6" i="2" s="1"/>
  <c r="J41" i="2"/>
  <c r="K41" i="2" s="1"/>
  <c r="O41" i="2" s="1"/>
  <c r="J37" i="2"/>
  <c r="K37" i="2" s="1"/>
  <c r="O37" i="2" s="1"/>
  <c r="J33" i="2"/>
  <c r="K33" i="2" s="1"/>
  <c r="O33" i="2" s="1"/>
  <c r="J29" i="2"/>
  <c r="K29" i="2" s="1"/>
  <c r="O29" i="2" s="1"/>
  <c r="J25" i="2"/>
  <c r="K25" i="2" s="1"/>
  <c r="O25" i="2" s="1"/>
  <c r="J21" i="2"/>
  <c r="K21" i="2" s="1"/>
  <c r="O21" i="2" s="1"/>
  <c r="J17" i="2"/>
  <c r="K17" i="2" s="1"/>
  <c r="O17" i="2" s="1"/>
  <c r="J13" i="2"/>
  <c r="K13" i="2" s="1"/>
  <c r="O13" i="2" s="1"/>
  <c r="J9" i="2"/>
  <c r="K9" i="2" s="1"/>
  <c r="O9" i="2" s="1"/>
  <c r="J5" i="2"/>
  <c r="K5" i="2" s="1"/>
  <c r="O5" i="2" s="1"/>
  <c r="I4" i="2"/>
  <c r="I43" i="2"/>
  <c r="L43" i="2" s="1"/>
  <c r="I41" i="2"/>
  <c r="L41" i="2" s="1"/>
  <c r="I39" i="2"/>
  <c r="L39" i="2" s="1"/>
  <c r="I37" i="2"/>
  <c r="L37" i="2" s="1"/>
  <c r="I35" i="2"/>
  <c r="L35" i="2" s="1"/>
  <c r="I33" i="2"/>
  <c r="L33" i="2" s="1"/>
  <c r="I31" i="2"/>
  <c r="L31" i="2" s="1"/>
  <c r="I29" i="2"/>
  <c r="L29" i="2" s="1"/>
  <c r="I27" i="2"/>
  <c r="L27" i="2" s="1"/>
  <c r="I25" i="2"/>
  <c r="L25" i="2" s="1"/>
  <c r="I23" i="2"/>
  <c r="L23" i="2" s="1"/>
  <c r="I21" i="2"/>
  <c r="L21" i="2" s="1"/>
  <c r="I19" i="2"/>
  <c r="L19" i="2" s="1"/>
  <c r="I17" i="2"/>
  <c r="L17" i="2" s="1"/>
  <c r="I15" i="2"/>
  <c r="L15" i="2" s="1"/>
  <c r="I13" i="2"/>
  <c r="L13" i="2" s="1"/>
  <c r="I11" i="2"/>
  <c r="L11" i="2" s="1"/>
  <c r="I9" i="2"/>
  <c r="L9" i="2" s="1"/>
  <c r="I7" i="2"/>
  <c r="L7" i="2" s="1"/>
  <c r="I5" i="2"/>
  <c r="L5" i="2" s="1"/>
  <c r="I6" i="2"/>
  <c r="L6" i="2" s="1"/>
  <c r="L40" i="2"/>
  <c r="L36" i="2"/>
  <c r="L32" i="2"/>
  <c r="L28" i="2"/>
  <c r="L24" i="2"/>
  <c r="L20" i="2"/>
  <c r="L16" i="2"/>
  <c r="L42" i="2"/>
  <c r="L38" i="2"/>
  <c r="L34" i="2"/>
  <c r="L30" i="2"/>
  <c r="L26" i="2"/>
  <c r="L22" i="2"/>
  <c r="L18" i="2"/>
  <c r="L14" i="2"/>
  <c r="L12" i="2"/>
  <c r="L10" i="2"/>
  <c r="L8" i="2"/>
  <c r="O48" i="2" l="1"/>
</calcChain>
</file>

<file path=xl/sharedStrings.xml><?xml version="1.0" encoding="utf-8"?>
<sst xmlns="http://schemas.openxmlformats.org/spreadsheetml/2006/main" count="59" uniqueCount="32">
  <si>
    <t>Object</t>
  </si>
  <si>
    <t>Max Flux (Aper)</t>
  </si>
  <si>
    <t>Max Flux Error (Aper)</t>
  </si>
  <si>
    <t>r' mag (literature)</t>
  </si>
  <si>
    <t xml:space="preserve">Altitude </t>
  </si>
  <si>
    <t>HIP 26235 (M42, brightest)</t>
  </si>
  <si>
    <t>Aldebaran</t>
  </si>
  <si>
    <t>Alnilam</t>
  </si>
  <si>
    <t>Betelgeuse</t>
  </si>
  <si>
    <t>e Gem</t>
  </si>
  <si>
    <t>Mintaka</t>
  </si>
  <si>
    <t>Alioth</t>
  </si>
  <si>
    <t>Alkaid</t>
  </si>
  <si>
    <t>Dubhe</t>
  </si>
  <si>
    <t>Megrez</t>
  </si>
  <si>
    <t>Merak</t>
  </si>
  <si>
    <t>Mizar</t>
  </si>
  <si>
    <t>Phad</t>
  </si>
  <si>
    <t>Angle from Zenith, z (deg)</t>
  </si>
  <si>
    <t>z (rad)</t>
  </si>
  <si>
    <t>sec(z)</t>
  </si>
  <si>
    <t>log10(flux*sec(z))</t>
  </si>
  <si>
    <t>log10(flux max*sec(z))</t>
  </si>
  <si>
    <t>empirical r' mag</t>
  </si>
  <si>
    <t>r' mag error</t>
  </si>
  <si>
    <t>Actual Max Flux Error (Aper)</t>
  </si>
  <si>
    <t>Sqrt(max flux)</t>
  </si>
  <si>
    <t>-2.5*log10(flux max*sec(z))</t>
  </si>
  <si>
    <t>r' mag (zero point calibrated)</t>
  </si>
  <si>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mag</t>
    </r>
  </si>
  <si>
    <t>Average Δ mag:</t>
  </si>
  <si>
    <t>Zero Point Constant (y-axis intercept):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</si>
</sst>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"/>
    <numFmt numFmtId="166" formatCode="0.00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Alignment="1"/>
    <xf numFmtId="0" fontId="0" fillId="0" borderId="0" xfId="0" applyFill="1" applyBorder="1"/>
    <xf numFmtId="165" fontId="0" fillId="0" borderId="0" xfId="0" applyNumberFormat="1"/>
    <xf numFmtId="165" fontId="1" fillId="0" borderId="0" xfId="0" applyNumberFormat="1" applyFont="1"/>
    <xf numFmtId="165" fontId="0" fillId="0" borderId="0" xfId="0" applyNumberFormat="1" applyFill="1" applyBorder="1"/>
    <xf numFmtId="165" fontId="4" fillId="0" borderId="3" xfId="0" applyNumberFormat="1" applyFont="1" applyBorder="1"/>
    <xf numFmtId="165" fontId="4" fillId="0" borderId="2" xfId="0" applyNumberFormat="1" applyFont="1" applyBorder="1"/>
    <xf numFmtId="165" fontId="0" fillId="0" borderId="1" xfId="0" applyNumberFormat="1" applyBorder="1"/>
    <xf numFmtId="165" fontId="0" fillId="0" borderId="0" xfId="0" quotePrefix="1" applyNumberFormat="1"/>
    <xf numFmtId="165" fontId="1" fillId="0" borderId="1" xfId="0" applyNumberFormat="1" applyFont="1" applyBorder="1"/>
    <xf numFmtId="165" fontId="0" fillId="0" borderId="0" xfId="0" applyNumberFormat="1" applyFill="1" applyAlignment="1"/>
    <xf numFmtId="2" fontId="0" fillId="0" borderId="0" xfId="0" applyNumberFormat="1"/>
    <xf numFmtId="2" fontId="1" fillId="0" borderId="0" xfId="0" applyNumberFormat="1" applyFont="1"/>
    <xf numFmtId="166" fontId="4" fillId="0" borderId="2" xfId="0" applyNumberFormat="1" applyFont="1" applyBorder="1"/>
    <xf numFmtId="166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GB"/>
              <a:t>Empirical vs Literature r' Magnitudes, 07.03.11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243426559035667E-2"/>
          <c:y val="0.14585160101698236"/>
          <c:w val="0.90446165040674498"/>
          <c:h val="0.73195056264948588"/>
        </c:manualLayout>
      </c:layout>
      <c:scatterChart>
        <c:scatterStyle val="lineMarker"/>
        <c:varyColors val="0"/>
        <c:ser>
          <c:idx val="0"/>
          <c:order val="0"/>
          <c:tx>
            <c:v>Empirical vs Literature r' Magnitude</c:v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4.7194841385567541E-3"/>
                  <c:y val="0.17864258657418541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Data!$L$4:$L$43</c:f>
                <c:numCache>
                  <c:formatCode>General</c:formatCode>
                  <c:ptCount val="40"/>
                  <c:pt idx="0">
                    <c:v>8.4974312986041411E-5</c:v>
                  </c:pt>
                  <c:pt idx="1">
                    <c:v>1.7421925701288643E-4</c:v>
                  </c:pt>
                  <c:pt idx="2">
                    <c:v>1.7553387015389887E-4</c:v>
                  </c:pt>
                  <c:pt idx="3">
                    <c:v>1.750938352786946E-4</c:v>
                  </c:pt>
                  <c:pt idx="4">
                    <c:v>1.9268164073160676E-4</c:v>
                  </c:pt>
                  <c:pt idx="5">
                    <c:v>1.9260770858497978E-4</c:v>
                  </c:pt>
                  <c:pt idx="6">
                    <c:v>1.906683373826823E-4</c:v>
                  </c:pt>
                  <c:pt idx="7">
                    <c:v>2.01198186327467E-4</c:v>
                  </c:pt>
                  <c:pt idx="8">
                    <c:v>7.1204716586947825E-5</c:v>
                  </c:pt>
                  <c:pt idx="9">
                    <c:v>1.4505285278065827E-4</c:v>
                  </c:pt>
                  <c:pt idx="10">
                    <c:v>1.4225351808683229E-4</c:v>
                  </c:pt>
                  <c:pt idx="11">
                    <c:v>1.4465965164145445E-4</c:v>
                  </c:pt>
                  <c:pt idx="12">
                    <c:v>6.2802408211126703E-4</c:v>
                  </c:pt>
                  <c:pt idx="13">
                    <c:v>6.254308154653998E-4</c:v>
                  </c:pt>
                  <c:pt idx="14">
                    <c:v>6.2274893228941863E-4</c:v>
                  </c:pt>
                  <c:pt idx="15">
                    <c:v>6.2180605227180052E-4</c:v>
                  </c:pt>
                  <c:pt idx="16">
                    <c:v>6.2691779501644618E-4</c:v>
                  </c:pt>
                  <c:pt idx="17">
                    <c:v>6.2430910510080651E-4</c:v>
                  </c:pt>
                  <c:pt idx="18">
                    <c:v>6.3379193933243982E-4</c:v>
                  </c:pt>
                  <c:pt idx="19">
                    <c:v>6.060731116832585E-4</c:v>
                  </c:pt>
                  <c:pt idx="20">
                    <c:v>6.3103550364118632E-4</c:v>
                  </c:pt>
                  <c:pt idx="21">
                    <c:v>6.2704595014828612E-4</c:v>
                  </c:pt>
                  <c:pt idx="22">
                    <c:v>6.2448605400167168E-4</c:v>
                  </c:pt>
                  <c:pt idx="23">
                    <c:v>3.4766943792252647E-4</c:v>
                  </c:pt>
                  <c:pt idx="24">
                    <c:v>3.544977984466513E-4</c:v>
                  </c:pt>
                  <c:pt idx="25">
                    <c:v>3.4997918217083424E-4</c:v>
                  </c:pt>
                  <c:pt idx="26">
                    <c:v>2.2821180758203496E-4</c:v>
                  </c:pt>
                  <c:pt idx="27">
                    <c:v>2.2578221198710224E-4</c:v>
                  </c:pt>
                  <c:pt idx="28">
                    <c:v>2.2575871531316238E-4</c:v>
                  </c:pt>
                  <c:pt idx="29">
                    <c:v>2.4782531991718315E-4</c:v>
                  </c:pt>
                  <c:pt idx="30">
                    <c:v>2.448973802104959E-4</c:v>
                  </c:pt>
                  <c:pt idx="31">
                    <c:v>2.4435780278153629E-4</c:v>
                  </c:pt>
                  <c:pt idx="32">
                    <c:v>2.4771440157600466E-4</c:v>
                  </c:pt>
                  <c:pt idx="33">
                    <c:v>2.4453946272817717E-4</c:v>
                  </c:pt>
                  <c:pt idx="34">
                    <c:v>2.0141601173495616E-4</c:v>
                  </c:pt>
                  <c:pt idx="35">
                    <c:v>1.986043583412922E-4</c:v>
                  </c:pt>
                  <c:pt idx="36">
                    <c:v>2.037522327746899E-4</c:v>
                  </c:pt>
                  <c:pt idx="37">
                    <c:v>2.3543079796706223E-4</c:v>
                  </c:pt>
                  <c:pt idx="38">
                    <c:v>2.3615839008783723E-4</c:v>
                  </c:pt>
                  <c:pt idx="39">
                    <c:v>2.3380215602841758E-4</c:v>
                  </c:pt>
                </c:numCache>
              </c:numRef>
            </c:plus>
            <c:minus>
              <c:numRef>
                <c:f>Data!$L$4:$L$43</c:f>
                <c:numCache>
                  <c:formatCode>General</c:formatCode>
                  <c:ptCount val="40"/>
                  <c:pt idx="0">
                    <c:v>8.4974312986041411E-5</c:v>
                  </c:pt>
                  <c:pt idx="1">
                    <c:v>1.7421925701288643E-4</c:v>
                  </c:pt>
                  <c:pt idx="2">
                    <c:v>1.7553387015389887E-4</c:v>
                  </c:pt>
                  <c:pt idx="3">
                    <c:v>1.750938352786946E-4</c:v>
                  </c:pt>
                  <c:pt idx="4">
                    <c:v>1.9268164073160676E-4</c:v>
                  </c:pt>
                  <c:pt idx="5">
                    <c:v>1.9260770858497978E-4</c:v>
                  </c:pt>
                  <c:pt idx="6">
                    <c:v>1.906683373826823E-4</c:v>
                  </c:pt>
                  <c:pt idx="7">
                    <c:v>2.01198186327467E-4</c:v>
                  </c:pt>
                  <c:pt idx="8">
                    <c:v>7.1204716586947825E-5</c:v>
                  </c:pt>
                  <c:pt idx="9">
                    <c:v>1.4505285278065827E-4</c:v>
                  </c:pt>
                  <c:pt idx="10">
                    <c:v>1.4225351808683229E-4</c:v>
                  </c:pt>
                  <c:pt idx="11">
                    <c:v>1.4465965164145445E-4</c:v>
                  </c:pt>
                  <c:pt idx="12">
                    <c:v>6.2802408211126703E-4</c:v>
                  </c:pt>
                  <c:pt idx="13">
                    <c:v>6.254308154653998E-4</c:v>
                  </c:pt>
                  <c:pt idx="14">
                    <c:v>6.2274893228941863E-4</c:v>
                  </c:pt>
                  <c:pt idx="15">
                    <c:v>6.2180605227180052E-4</c:v>
                  </c:pt>
                  <c:pt idx="16">
                    <c:v>6.2691779501644618E-4</c:v>
                  </c:pt>
                  <c:pt idx="17">
                    <c:v>6.2430910510080651E-4</c:v>
                  </c:pt>
                  <c:pt idx="18">
                    <c:v>6.3379193933243982E-4</c:v>
                  </c:pt>
                  <c:pt idx="19">
                    <c:v>6.060731116832585E-4</c:v>
                  </c:pt>
                  <c:pt idx="20">
                    <c:v>6.3103550364118632E-4</c:v>
                  </c:pt>
                  <c:pt idx="21">
                    <c:v>6.2704595014828612E-4</c:v>
                  </c:pt>
                  <c:pt idx="22">
                    <c:v>6.2448605400167168E-4</c:v>
                  </c:pt>
                  <c:pt idx="23">
                    <c:v>3.4766943792252647E-4</c:v>
                  </c:pt>
                  <c:pt idx="24">
                    <c:v>3.544977984466513E-4</c:v>
                  </c:pt>
                  <c:pt idx="25">
                    <c:v>3.4997918217083424E-4</c:v>
                  </c:pt>
                  <c:pt idx="26">
                    <c:v>2.2821180758203496E-4</c:v>
                  </c:pt>
                  <c:pt idx="27">
                    <c:v>2.2578221198710224E-4</c:v>
                  </c:pt>
                  <c:pt idx="28">
                    <c:v>2.2575871531316238E-4</c:v>
                  </c:pt>
                  <c:pt idx="29">
                    <c:v>2.4782531991718315E-4</c:v>
                  </c:pt>
                  <c:pt idx="30">
                    <c:v>2.448973802104959E-4</c:v>
                  </c:pt>
                  <c:pt idx="31">
                    <c:v>2.4435780278153629E-4</c:v>
                  </c:pt>
                  <c:pt idx="32">
                    <c:v>2.4771440157600466E-4</c:v>
                  </c:pt>
                  <c:pt idx="33">
                    <c:v>2.4453946272817717E-4</c:v>
                  </c:pt>
                  <c:pt idx="34">
                    <c:v>2.0141601173495616E-4</c:v>
                  </c:pt>
                  <c:pt idx="35">
                    <c:v>1.986043583412922E-4</c:v>
                  </c:pt>
                  <c:pt idx="36">
                    <c:v>2.037522327746899E-4</c:v>
                  </c:pt>
                  <c:pt idx="37">
                    <c:v>2.3543079796706223E-4</c:v>
                  </c:pt>
                  <c:pt idx="38">
                    <c:v>2.3615839008783723E-4</c:v>
                  </c:pt>
                  <c:pt idx="39">
                    <c:v>2.3380215602841758E-4</c:v>
                  </c:pt>
                </c:numCache>
              </c:numRef>
            </c:minus>
          </c:errBars>
          <c:xVal>
            <c:numRef>
              <c:f>Data!$M$4:$M$43</c:f>
              <c:numCache>
                <c:formatCode>0.0000</c:formatCode>
                <c:ptCount val="40"/>
                <c:pt idx="0">
                  <c:v>0.31598989251874249</c:v>
                </c:pt>
                <c:pt idx="1">
                  <c:v>2.0342691149147369</c:v>
                </c:pt>
                <c:pt idx="2">
                  <c:v>2.0342691149147369</c:v>
                </c:pt>
                <c:pt idx="3">
                  <c:v>2.0342691149147369</c:v>
                </c:pt>
                <c:pt idx="4">
                  <c:v>2.1686028092253089</c:v>
                </c:pt>
                <c:pt idx="5">
                  <c:v>2.1686028092253089</c:v>
                </c:pt>
                <c:pt idx="6">
                  <c:v>2.1686028092253089</c:v>
                </c:pt>
                <c:pt idx="7">
                  <c:v>2.0381172380097059</c:v>
                </c:pt>
                <c:pt idx="8">
                  <c:v>0.116915868730586</c:v>
                </c:pt>
                <c:pt idx="9">
                  <c:v>1.559275310520595</c:v>
                </c:pt>
                <c:pt idx="10">
                  <c:v>1.559275310520595</c:v>
                </c:pt>
                <c:pt idx="11">
                  <c:v>1.559275310520595</c:v>
                </c:pt>
                <c:pt idx="12">
                  <c:v>5.0592637493494639</c:v>
                </c:pt>
                <c:pt idx="13">
                  <c:v>5.0592637493494639</c:v>
                </c:pt>
                <c:pt idx="14">
                  <c:v>5.0592637493494639</c:v>
                </c:pt>
                <c:pt idx="15">
                  <c:v>5.0592637493494639</c:v>
                </c:pt>
                <c:pt idx="16">
                  <c:v>5.0592637493494639</c:v>
                </c:pt>
                <c:pt idx="17">
                  <c:v>5.5320633756068522</c:v>
                </c:pt>
                <c:pt idx="18">
                  <c:v>5.5320633756068522</c:v>
                </c:pt>
                <c:pt idx="19">
                  <c:v>5.5320633756068522</c:v>
                </c:pt>
                <c:pt idx="20">
                  <c:v>5.5320633756068522</c:v>
                </c:pt>
                <c:pt idx="21">
                  <c:v>5.5320633756068522</c:v>
                </c:pt>
                <c:pt idx="22">
                  <c:v>5.5320633756068522</c:v>
                </c:pt>
                <c:pt idx="23">
                  <c:v>3.662779650801145</c:v>
                </c:pt>
                <c:pt idx="24">
                  <c:v>3.662779650801145</c:v>
                </c:pt>
                <c:pt idx="25">
                  <c:v>3.662779650801145</c:v>
                </c:pt>
                <c:pt idx="26">
                  <c:v>2.6308591904071856</c:v>
                </c:pt>
                <c:pt idx="27">
                  <c:v>2.6308591904071856</c:v>
                </c:pt>
                <c:pt idx="28">
                  <c:v>2.6308591904071856</c:v>
                </c:pt>
                <c:pt idx="29">
                  <c:v>2.635667286726652</c:v>
                </c:pt>
                <c:pt idx="30">
                  <c:v>2.635667286726652</c:v>
                </c:pt>
                <c:pt idx="31">
                  <c:v>2.635667286726652</c:v>
                </c:pt>
                <c:pt idx="32">
                  <c:v>2.635667286726652</c:v>
                </c:pt>
                <c:pt idx="33">
                  <c:v>2.635667286726652</c:v>
                </c:pt>
                <c:pt idx="34">
                  <c:v>2.5009029869857087</c:v>
                </c:pt>
                <c:pt idx="35">
                  <c:v>2.5009029869857087</c:v>
                </c:pt>
                <c:pt idx="36">
                  <c:v>2.5009029869857087</c:v>
                </c:pt>
                <c:pt idx="37">
                  <c:v>2.7007318055056757</c:v>
                </c:pt>
                <c:pt idx="38">
                  <c:v>2.7007318055056757</c:v>
                </c:pt>
                <c:pt idx="39">
                  <c:v>2.7007318055056757</c:v>
                </c:pt>
              </c:numCache>
            </c:numRef>
          </c:xVal>
          <c:yVal>
            <c:numRef>
              <c:f>Data!$K$4:$K$43</c:f>
              <c:numCache>
                <c:formatCode>0.0000</c:formatCode>
                <c:ptCount val="40"/>
                <c:pt idx="0">
                  <c:v>-19.315131594029527</c:v>
                </c:pt>
                <c:pt idx="1">
                  <c:v>-17.145922556486443</c:v>
                </c:pt>
                <c:pt idx="2">
                  <c:v>-17.128761423457533</c:v>
                </c:pt>
                <c:pt idx="3">
                  <c:v>-17.133503095310843</c:v>
                </c:pt>
                <c:pt idx="4">
                  <c:v>-17.095077268853917</c:v>
                </c:pt>
                <c:pt idx="5">
                  <c:v>-17.092457094173518</c:v>
                </c:pt>
                <c:pt idx="6">
                  <c:v>-17.113339535469244</c:v>
                </c:pt>
                <c:pt idx="7">
                  <c:v>-17.641283254334134</c:v>
                </c:pt>
                <c:pt idx="8">
                  <c:v>-19.388438985683344</c:v>
                </c:pt>
                <c:pt idx="9">
                  <c:v>-17.420832741355142</c:v>
                </c:pt>
                <c:pt idx="10">
                  <c:v>-17.4628889319808</c:v>
                </c:pt>
                <c:pt idx="11">
                  <c:v>-17.426208378180064</c:v>
                </c:pt>
                <c:pt idx="12">
                  <c:v>-14.19930819864148</c:v>
                </c:pt>
                <c:pt idx="13">
                  <c:v>-14.208293938997675</c:v>
                </c:pt>
                <c:pt idx="14">
                  <c:v>-14.217625482229534</c:v>
                </c:pt>
                <c:pt idx="15">
                  <c:v>-14.220915855499623</c:v>
                </c:pt>
                <c:pt idx="16">
                  <c:v>-14.203137737327744</c:v>
                </c:pt>
                <c:pt idx="17">
                  <c:v>-15.299922340902425</c:v>
                </c:pt>
                <c:pt idx="18">
                  <c:v>-15.272005354523767</c:v>
                </c:pt>
                <c:pt idx="19">
                  <c:v>-15.3760795429436</c:v>
                </c:pt>
                <c:pt idx="20">
                  <c:v>-15.293157307533479</c:v>
                </c:pt>
                <c:pt idx="21">
                  <c:v>-15.314914819297755</c:v>
                </c:pt>
                <c:pt idx="22">
                  <c:v>-15.328521529583355</c:v>
                </c:pt>
                <c:pt idx="23">
                  <c:v>-15.585529835713988</c:v>
                </c:pt>
                <c:pt idx="24">
                  <c:v>-15.542396735313961</c:v>
                </c:pt>
                <c:pt idx="25">
                  <c:v>-15.569747681658971</c:v>
                </c:pt>
                <c:pt idx="26">
                  <c:v>-16.427410229712091</c:v>
                </c:pt>
                <c:pt idx="27">
                  <c:v>-16.450213958917683</c:v>
                </c:pt>
                <c:pt idx="28">
                  <c:v>-16.450156597643833</c:v>
                </c:pt>
                <c:pt idx="29">
                  <c:v>-16.942255867647415</c:v>
                </c:pt>
                <c:pt idx="30">
                  <c:v>-16.974059638445098</c:v>
                </c:pt>
                <c:pt idx="31">
                  <c:v>-16.982794917248036</c:v>
                </c:pt>
                <c:pt idx="32">
                  <c:v>-16.958500089622419</c:v>
                </c:pt>
                <c:pt idx="33">
                  <c:v>-16.988137564153391</c:v>
                </c:pt>
                <c:pt idx="34">
                  <c:v>-16.899505029908234</c:v>
                </c:pt>
                <c:pt idx="35">
                  <c:v>-16.927345473152602</c:v>
                </c:pt>
                <c:pt idx="36">
                  <c:v>-16.870210457054046</c:v>
                </c:pt>
                <c:pt idx="37">
                  <c:v>-16.405591064438426</c:v>
                </c:pt>
                <c:pt idx="38">
                  <c:v>-16.398226713128995</c:v>
                </c:pt>
                <c:pt idx="39">
                  <c:v>-16.419500670306309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21024"/>
        <c:axId val="78722944"/>
      </c:scatterChart>
      <c:valAx>
        <c:axId val="7872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Literature r' Magnitude</a:t>
                </a:r>
              </a:p>
            </c:rich>
          </c:tx>
          <c:layout>
            <c:manualLayout>
              <c:xMode val="edge"/>
              <c:yMode val="edge"/>
              <c:x val="0.45027528975585385"/>
              <c:y val="0.9035628575419140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8722944"/>
        <c:crosses val="autoZero"/>
        <c:crossBetween val="midCat"/>
      </c:valAx>
      <c:valAx>
        <c:axId val="78722944"/>
        <c:scaling>
          <c:orientation val="minMax"/>
          <c:max val="-13"/>
          <c:min val="-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Exmpirical</a:t>
                </a:r>
                <a:r>
                  <a:rPr lang="en-GB" baseline="0"/>
                  <a:t> r' Magnitude</a:t>
                </a:r>
                <a:endParaRPr lang="en-GB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78721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GB"/>
              <a:t>Airmass-Corrected Empirical vs Literature r' Magnitudes, 07.03.11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9462782520697883E-2"/>
          <c:y val="9.7408505745992122E-2"/>
          <c:w val="0.90205131817451023"/>
          <c:h val="0.81860905378222304"/>
        </c:manualLayout>
      </c:layout>
      <c:scatterChart>
        <c:scatterStyle val="lineMarker"/>
        <c:varyColors val="0"/>
        <c:ser>
          <c:idx val="0"/>
          <c:order val="0"/>
          <c:tx>
            <c:v>Empirical vs Literature r' Magnitude</c:v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7270196603702365"/>
                  <c:y val="-4.9300234050287097E-3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Data!$L$4:$L$43</c:f>
                <c:numCache>
                  <c:formatCode>General</c:formatCode>
                  <c:ptCount val="40"/>
                  <c:pt idx="0">
                    <c:v>8.4974312986041411E-5</c:v>
                  </c:pt>
                  <c:pt idx="1">
                    <c:v>1.7421925701288643E-4</c:v>
                  </c:pt>
                  <c:pt idx="2">
                    <c:v>1.7553387015389887E-4</c:v>
                  </c:pt>
                  <c:pt idx="3">
                    <c:v>1.750938352786946E-4</c:v>
                  </c:pt>
                  <c:pt idx="4">
                    <c:v>1.9268164073160676E-4</c:v>
                  </c:pt>
                  <c:pt idx="5">
                    <c:v>1.9260770858497978E-4</c:v>
                  </c:pt>
                  <c:pt idx="6">
                    <c:v>1.906683373826823E-4</c:v>
                  </c:pt>
                  <c:pt idx="7">
                    <c:v>2.01198186327467E-4</c:v>
                  </c:pt>
                  <c:pt idx="8">
                    <c:v>7.1204716586947825E-5</c:v>
                  </c:pt>
                  <c:pt idx="9">
                    <c:v>1.4505285278065827E-4</c:v>
                  </c:pt>
                  <c:pt idx="10">
                    <c:v>1.4225351808683229E-4</c:v>
                  </c:pt>
                  <c:pt idx="11">
                    <c:v>1.4465965164145445E-4</c:v>
                  </c:pt>
                  <c:pt idx="12">
                    <c:v>6.2802408211126703E-4</c:v>
                  </c:pt>
                  <c:pt idx="13">
                    <c:v>6.254308154653998E-4</c:v>
                  </c:pt>
                  <c:pt idx="14">
                    <c:v>6.2274893228941863E-4</c:v>
                  </c:pt>
                  <c:pt idx="15">
                    <c:v>6.2180605227180052E-4</c:v>
                  </c:pt>
                  <c:pt idx="16">
                    <c:v>6.2691779501644618E-4</c:v>
                  </c:pt>
                  <c:pt idx="17">
                    <c:v>6.2430910510080651E-4</c:v>
                  </c:pt>
                  <c:pt idx="18">
                    <c:v>6.3379193933243982E-4</c:v>
                  </c:pt>
                  <c:pt idx="19">
                    <c:v>6.060731116832585E-4</c:v>
                  </c:pt>
                  <c:pt idx="20">
                    <c:v>6.3103550364118632E-4</c:v>
                  </c:pt>
                  <c:pt idx="21">
                    <c:v>6.2704595014828612E-4</c:v>
                  </c:pt>
                  <c:pt idx="22">
                    <c:v>6.2448605400167168E-4</c:v>
                  </c:pt>
                  <c:pt idx="23">
                    <c:v>3.4766943792252647E-4</c:v>
                  </c:pt>
                  <c:pt idx="24">
                    <c:v>3.544977984466513E-4</c:v>
                  </c:pt>
                  <c:pt idx="25">
                    <c:v>3.4997918217083424E-4</c:v>
                  </c:pt>
                  <c:pt idx="26">
                    <c:v>2.2821180758203496E-4</c:v>
                  </c:pt>
                  <c:pt idx="27">
                    <c:v>2.2578221198710224E-4</c:v>
                  </c:pt>
                  <c:pt idx="28">
                    <c:v>2.2575871531316238E-4</c:v>
                  </c:pt>
                  <c:pt idx="29">
                    <c:v>2.4782531991718315E-4</c:v>
                  </c:pt>
                  <c:pt idx="30">
                    <c:v>2.448973802104959E-4</c:v>
                  </c:pt>
                  <c:pt idx="31">
                    <c:v>2.4435780278153629E-4</c:v>
                  </c:pt>
                  <c:pt idx="32">
                    <c:v>2.4771440157600466E-4</c:v>
                  </c:pt>
                  <c:pt idx="33">
                    <c:v>2.4453946272817717E-4</c:v>
                  </c:pt>
                  <c:pt idx="34">
                    <c:v>2.0141601173495616E-4</c:v>
                  </c:pt>
                  <c:pt idx="35">
                    <c:v>1.986043583412922E-4</c:v>
                  </c:pt>
                  <c:pt idx="36">
                    <c:v>2.037522327746899E-4</c:v>
                  </c:pt>
                  <c:pt idx="37">
                    <c:v>2.3543079796706223E-4</c:v>
                  </c:pt>
                  <c:pt idx="38">
                    <c:v>2.3615839008783723E-4</c:v>
                  </c:pt>
                  <c:pt idx="39">
                    <c:v>2.3380215602841758E-4</c:v>
                  </c:pt>
                </c:numCache>
              </c:numRef>
            </c:plus>
            <c:minus>
              <c:numRef>
                <c:f>Data!$L$4:$L$43</c:f>
                <c:numCache>
                  <c:formatCode>General</c:formatCode>
                  <c:ptCount val="40"/>
                  <c:pt idx="0">
                    <c:v>8.4974312986041411E-5</c:v>
                  </c:pt>
                  <c:pt idx="1">
                    <c:v>1.7421925701288643E-4</c:v>
                  </c:pt>
                  <c:pt idx="2">
                    <c:v>1.7553387015389887E-4</c:v>
                  </c:pt>
                  <c:pt idx="3">
                    <c:v>1.750938352786946E-4</c:v>
                  </c:pt>
                  <c:pt idx="4">
                    <c:v>1.9268164073160676E-4</c:v>
                  </c:pt>
                  <c:pt idx="5">
                    <c:v>1.9260770858497978E-4</c:v>
                  </c:pt>
                  <c:pt idx="6">
                    <c:v>1.906683373826823E-4</c:v>
                  </c:pt>
                  <c:pt idx="7">
                    <c:v>2.01198186327467E-4</c:v>
                  </c:pt>
                  <c:pt idx="8">
                    <c:v>7.1204716586947825E-5</c:v>
                  </c:pt>
                  <c:pt idx="9">
                    <c:v>1.4505285278065827E-4</c:v>
                  </c:pt>
                  <c:pt idx="10">
                    <c:v>1.4225351808683229E-4</c:v>
                  </c:pt>
                  <c:pt idx="11">
                    <c:v>1.4465965164145445E-4</c:v>
                  </c:pt>
                  <c:pt idx="12">
                    <c:v>6.2802408211126703E-4</c:v>
                  </c:pt>
                  <c:pt idx="13">
                    <c:v>6.254308154653998E-4</c:v>
                  </c:pt>
                  <c:pt idx="14">
                    <c:v>6.2274893228941863E-4</c:v>
                  </c:pt>
                  <c:pt idx="15">
                    <c:v>6.2180605227180052E-4</c:v>
                  </c:pt>
                  <c:pt idx="16">
                    <c:v>6.2691779501644618E-4</c:v>
                  </c:pt>
                  <c:pt idx="17">
                    <c:v>6.2430910510080651E-4</c:v>
                  </c:pt>
                  <c:pt idx="18">
                    <c:v>6.3379193933243982E-4</c:v>
                  </c:pt>
                  <c:pt idx="19">
                    <c:v>6.060731116832585E-4</c:v>
                  </c:pt>
                  <c:pt idx="20">
                    <c:v>6.3103550364118632E-4</c:v>
                  </c:pt>
                  <c:pt idx="21">
                    <c:v>6.2704595014828612E-4</c:v>
                  </c:pt>
                  <c:pt idx="22">
                    <c:v>6.2448605400167168E-4</c:v>
                  </c:pt>
                  <c:pt idx="23">
                    <c:v>3.4766943792252647E-4</c:v>
                  </c:pt>
                  <c:pt idx="24">
                    <c:v>3.544977984466513E-4</c:v>
                  </c:pt>
                  <c:pt idx="25">
                    <c:v>3.4997918217083424E-4</c:v>
                  </c:pt>
                  <c:pt idx="26">
                    <c:v>2.2821180758203496E-4</c:v>
                  </c:pt>
                  <c:pt idx="27">
                    <c:v>2.2578221198710224E-4</c:v>
                  </c:pt>
                  <c:pt idx="28">
                    <c:v>2.2575871531316238E-4</c:v>
                  </c:pt>
                  <c:pt idx="29">
                    <c:v>2.4782531991718315E-4</c:v>
                  </c:pt>
                  <c:pt idx="30">
                    <c:v>2.448973802104959E-4</c:v>
                  </c:pt>
                  <c:pt idx="31">
                    <c:v>2.4435780278153629E-4</c:v>
                  </c:pt>
                  <c:pt idx="32">
                    <c:v>2.4771440157600466E-4</c:v>
                  </c:pt>
                  <c:pt idx="33">
                    <c:v>2.4453946272817717E-4</c:v>
                  </c:pt>
                  <c:pt idx="34">
                    <c:v>2.0141601173495616E-4</c:v>
                  </c:pt>
                  <c:pt idx="35">
                    <c:v>1.986043583412922E-4</c:v>
                  </c:pt>
                  <c:pt idx="36">
                    <c:v>2.037522327746899E-4</c:v>
                  </c:pt>
                  <c:pt idx="37">
                    <c:v>2.3543079796706223E-4</c:v>
                  </c:pt>
                  <c:pt idx="38">
                    <c:v>2.3615839008783723E-4</c:v>
                  </c:pt>
                  <c:pt idx="39">
                    <c:v>2.3380215602841758E-4</c:v>
                  </c:pt>
                </c:numCache>
              </c:numRef>
            </c:minus>
          </c:errBars>
          <c:xVal>
            <c:numRef>
              <c:f>Data!$M$4:$M$43</c:f>
              <c:numCache>
                <c:formatCode>0.0000</c:formatCode>
                <c:ptCount val="40"/>
                <c:pt idx="0">
                  <c:v>0.31598989251874249</c:v>
                </c:pt>
                <c:pt idx="1">
                  <c:v>2.0342691149147369</c:v>
                </c:pt>
                <c:pt idx="2">
                  <c:v>2.0342691149147369</c:v>
                </c:pt>
                <c:pt idx="3">
                  <c:v>2.0342691149147369</c:v>
                </c:pt>
                <c:pt idx="4">
                  <c:v>2.1686028092253089</c:v>
                </c:pt>
                <c:pt idx="5">
                  <c:v>2.1686028092253089</c:v>
                </c:pt>
                <c:pt idx="6">
                  <c:v>2.1686028092253089</c:v>
                </c:pt>
                <c:pt idx="7">
                  <c:v>2.0381172380097059</c:v>
                </c:pt>
                <c:pt idx="8">
                  <c:v>0.116915868730586</c:v>
                </c:pt>
                <c:pt idx="9">
                  <c:v>1.559275310520595</c:v>
                </c:pt>
                <c:pt idx="10">
                  <c:v>1.559275310520595</c:v>
                </c:pt>
                <c:pt idx="11">
                  <c:v>1.559275310520595</c:v>
                </c:pt>
                <c:pt idx="12">
                  <c:v>5.0592637493494639</c:v>
                </c:pt>
                <c:pt idx="13">
                  <c:v>5.0592637493494639</c:v>
                </c:pt>
                <c:pt idx="14">
                  <c:v>5.0592637493494639</c:v>
                </c:pt>
                <c:pt idx="15">
                  <c:v>5.0592637493494639</c:v>
                </c:pt>
                <c:pt idx="16">
                  <c:v>5.0592637493494639</c:v>
                </c:pt>
                <c:pt idx="17">
                  <c:v>5.5320633756068522</c:v>
                </c:pt>
                <c:pt idx="18">
                  <c:v>5.5320633756068522</c:v>
                </c:pt>
                <c:pt idx="19">
                  <c:v>5.5320633756068522</c:v>
                </c:pt>
                <c:pt idx="20">
                  <c:v>5.5320633756068522</c:v>
                </c:pt>
                <c:pt idx="21">
                  <c:v>5.5320633756068522</c:v>
                </c:pt>
                <c:pt idx="22">
                  <c:v>5.5320633756068522</c:v>
                </c:pt>
                <c:pt idx="23">
                  <c:v>3.662779650801145</c:v>
                </c:pt>
                <c:pt idx="24">
                  <c:v>3.662779650801145</c:v>
                </c:pt>
                <c:pt idx="25">
                  <c:v>3.662779650801145</c:v>
                </c:pt>
                <c:pt idx="26">
                  <c:v>2.6308591904071856</c:v>
                </c:pt>
                <c:pt idx="27">
                  <c:v>2.6308591904071856</c:v>
                </c:pt>
                <c:pt idx="28">
                  <c:v>2.6308591904071856</c:v>
                </c:pt>
                <c:pt idx="29">
                  <c:v>2.635667286726652</c:v>
                </c:pt>
                <c:pt idx="30">
                  <c:v>2.635667286726652</c:v>
                </c:pt>
                <c:pt idx="31">
                  <c:v>2.635667286726652</c:v>
                </c:pt>
                <c:pt idx="32">
                  <c:v>2.635667286726652</c:v>
                </c:pt>
                <c:pt idx="33">
                  <c:v>2.635667286726652</c:v>
                </c:pt>
                <c:pt idx="34">
                  <c:v>2.5009029869857087</c:v>
                </c:pt>
                <c:pt idx="35">
                  <c:v>2.5009029869857087</c:v>
                </c:pt>
                <c:pt idx="36">
                  <c:v>2.5009029869857087</c:v>
                </c:pt>
                <c:pt idx="37">
                  <c:v>2.7007318055056757</c:v>
                </c:pt>
                <c:pt idx="38">
                  <c:v>2.7007318055056757</c:v>
                </c:pt>
                <c:pt idx="39">
                  <c:v>2.7007318055056757</c:v>
                </c:pt>
              </c:numCache>
            </c:numRef>
          </c:xVal>
          <c:yVal>
            <c:numRef>
              <c:f>Data!$K$4:$K$43</c:f>
              <c:numCache>
                <c:formatCode>0.0000</c:formatCode>
                <c:ptCount val="40"/>
                <c:pt idx="0">
                  <c:v>-19.315131594029527</c:v>
                </c:pt>
                <c:pt idx="1">
                  <c:v>-17.145922556486443</c:v>
                </c:pt>
                <c:pt idx="2">
                  <c:v>-17.128761423457533</c:v>
                </c:pt>
                <c:pt idx="3">
                  <c:v>-17.133503095310843</c:v>
                </c:pt>
                <c:pt idx="4">
                  <c:v>-17.095077268853917</c:v>
                </c:pt>
                <c:pt idx="5">
                  <c:v>-17.092457094173518</c:v>
                </c:pt>
                <c:pt idx="6">
                  <c:v>-17.113339535469244</c:v>
                </c:pt>
                <c:pt idx="7">
                  <c:v>-17.641283254334134</c:v>
                </c:pt>
                <c:pt idx="8">
                  <c:v>-19.388438985683344</c:v>
                </c:pt>
                <c:pt idx="9">
                  <c:v>-17.420832741355142</c:v>
                </c:pt>
                <c:pt idx="10">
                  <c:v>-17.4628889319808</c:v>
                </c:pt>
                <c:pt idx="11">
                  <c:v>-17.426208378180064</c:v>
                </c:pt>
                <c:pt idx="12">
                  <c:v>-14.19930819864148</c:v>
                </c:pt>
                <c:pt idx="13">
                  <c:v>-14.208293938997675</c:v>
                </c:pt>
                <c:pt idx="14">
                  <c:v>-14.217625482229534</c:v>
                </c:pt>
                <c:pt idx="15">
                  <c:v>-14.220915855499623</c:v>
                </c:pt>
                <c:pt idx="16">
                  <c:v>-14.203137737327744</c:v>
                </c:pt>
                <c:pt idx="17">
                  <c:v>-15.299922340902425</c:v>
                </c:pt>
                <c:pt idx="18">
                  <c:v>-15.272005354523767</c:v>
                </c:pt>
                <c:pt idx="19">
                  <c:v>-15.3760795429436</c:v>
                </c:pt>
                <c:pt idx="20">
                  <c:v>-15.293157307533479</c:v>
                </c:pt>
                <c:pt idx="21">
                  <c:v>-15.314914819297755</c:v>
                </c:pt>
                <c:pt idx="22">
                  <c:v>-15.328521529583355</c:v>
                </c:pt>
                <c:pt idx="23">
                  <c:v>-15.585529835713988</c:v>
                </c:pt>
                <c:pt idx="24">
                  <c:v>-15.542396735313961</c:v>
                </c:pt>
                <c:pt idx="25">
                  <c:v>-15.569747681658971</c:v>
                </c:pt>
                <c:pt idx="26">
                  <c:v>-16.427410229712091</c:v>
                </c:pt>
                <c:pt idx="27">
                  <c:v>-16.450213958917683</c:v>
                </c:pt>
                <c:pt idx="28">
                  <c:v>-16.450156597643833</c:v>
                </c:pt>
                <c:pt idx="29">
                  <c:v>-16.942255867647415</c:v>
                </c:pt>
                <c:pt idx="30">
                  <c:v>-16.974059638445098</c:v>
                </c:pt>
                <c:pt idx="31">
                  <c:v>-16.982794917248036</c:v>
                </c:pt>
                <c:pt idx="32">
                  <c:v>-16.958500089622419</c:v>
                </c:pt>
                <c:pt idx="33">
                  <c:v>-16.988137564153391</c:v>
                </c:pt>
                <c:pt idx="34">
                  <c:v>-16.899505029908234</c:v>
                </c:pt>
                <c:pt idx="35">
                  <c:v>-16.927345473152602</c:v>
                </c:pt>
                <c:pt idx="36">
                  <c:v>-16.870210457054046</c:v>
                </c:pt>
                <c:pt idx="37">
                  <c:v>-16.405591064438426</c:v>
                </c:pt>
                <c:pt idx="38">
                  <c:v>-16.398226713128995</c:v>
                </c:pt>
                <c:pt idx="39">
                  <c:v>-16.419500670306309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42048"/>
        <c:axId val="117443968"/>
      </c:scatterChart>
      <c:valAx>
        <c:axId val="11744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Literature r' Magnitude</a:t>
                </a:r>
              </a:p>
            </c:rich>
          </c:tx>
          <c:layout>
            <c:manualLayout>
              <c:xMode val="edge"/>
              <c:yMode val="edge"/>
              <c:x val="0.43831812235210355"/>
              <c:y val="0.936906095340540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7443968"/>
        <c:crosses val="autoZero"/>
        <c:crossBetween val="midCat"/>
      </c:valAx>
      <c:valAx>
        <c:axId val="117443968"/>
        <c:scaling>
          <c:orientation val="minMax"/>
          <c:max val="-13"/>
          <c:min val="-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Airmass-Corrected Exmpirical</a:t>
                </a:r>
                <a:r>
                  <a:rPr lang="en-GB" baseline="0"/>
                  <a:t> r' Magnitude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5023678155604224E-2"/>
              <c:y val="0.3143347988203733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7442048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141489</xdr:colOff>
      <xdr:row>7</xdr:row>
      <xdr:rowOff>38099</xdr:rowOff>
    </xdr:from>
    <xdr:to>
      <xdr:col>29</xdr:col>
      <xdr:colOff>631074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655" cy="60798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K1" workbookViewId="0">
      <pane ySplit="3" topLeftCell="A28" activePane="bottomLeft" state="frozen"/>
      <selection pane="bottomLeft" activeCell="N48" sqref="N48"/>
    </sheetView>
  </sheetViews>
  <sheetFormatPr defaultRowHeight="15.05" x14ac:dyDescent="0.3"/>
  <cols>
    <col min="1" max="1" width="22.5546875" bestFit="1" customWidth="1"/>
    <col min="2" max="2" width="13.21875" bestFit="1" customWidth="1"/>
    <col min="3" max="3" width="23.109375" bestFit="1" customWidth="1"/>
    <col min="4" max="4" width="17.6640625" style="12" bestFit="1" customWidth="1"/>
    <col min="5" max="5" width="7.6640625" style="12" bestFit="1" customWidth="1"/>
    <col min="6" max="6" width="21.109375" style="12" bestFit="1" customWidth="1"/>
    <col min="7" max="7" width="5.88671875" style="12" bestFit="1" customWidth="1"/>
    <col min="8" max="8" width="5.33203125" style="12" bestFit="1" customWidth="1"/>
    <col min="9" max="9" width="14.5546875" style="12" bestFit="1" customWidth="1"/>
    <col min="10" max="10" width="18.33203125" style="12" bestFit="1" customWidth="1"/>
    <col min="11" max="11" width="22.33203125" style="3" bestFit="1" customWidth="1"/>
    <col min="12" max="12" width="11" style="3" bestFit="1" customWidth="1"/>
    <col min="13" max="13" width="15.6640625" style="3" bestFit="1" customWidth="1"/>
    <col min="14" max="14" width="31.33203125" style="3" bestFit="1" customWidth="1"/>
    <col min="15" max="15" width="7.5546875" style="3" bestFit="1" customWidth="1"/>
  </cols>
  <sheetData>
    <row r="1" spans="1:16" x14ac:dyDescent="0.3">
      <c r="A1" t="s">
        <v>0</v>
      </c>
      <c r="B1" t="s">
        <v>1</v>
      </c>
      <c r="C1" t="s">
        <v>25</v>
      </c>
      <c r="D1" s="12" t="s">
        <v>2</v>
      </c>
      <c r="E1" s="12" t="s">
        <v>4</v>
      </c>
      <c r="F1" s="12" t="s">
        <v>18</v>
      </c>
      <c r="G1" s="12" t="s">
        <v>19</v>
      </c>
      <c r="H1" s="12" t="s">
        <v>20</v>
      </c>
      <c r="I1" s="12" t="s">
        <v>21</v>
      </c>
      <c r="J1" s="12" t="s">
        <v>22</v>
      </c>
      <c r="K1" s="9" t="s">
        <v>27</v>
      </c>
      <c r="N1" s="8"/>
    </row>
    <row r="2" spans="1:16" x14ac:dyDescent="0.3">
      <c r="D2" s="13" t="s">
        <v>26</v>
      </c>
      <c r="I2" s="13" t="s">
        <v>23</v>
      </c>
      <c r="L2" s="4" t="s">
        <v>24</v>
      </c>
      <c r="M2" s="4" t="s">
        <v>3</v>
      </c>
      <c r="N2" s="10" t="s">
        <v>28</v>
      </c>
      <c r="O2" s="4" t="s">
        <v>29</v>
      </c>
    </row>
    <row r="3" spans="1:16" x14ac:dyDescent="0.3">
      <c r="N3" s="8"/>
    </row>
    <row r="4" spans="1:16" x14ac:dyDescent="0.3">
      <c r="A4" t="s">
        <v>6</v>
      </c>
      <c r="B4" s="1">
        <v>26116100</v>
      </c>
      <c r="C4" s="1">
        <v>2785560</v>
      </c>
      <c r="D4" s="12">
        <f>SQRT(B4)</f>
        <v>5110.3913744448182</v>
      </c>
      <c r="E4" s="12">
        <v>29.395809040093688</v>
      </c>
      <c r="F4" s="12">
        <v>60.604190959906312</v>
      </c>
      <c r="G4" s="12">
        <f>(F4/360)*2*3.14159</f>
        <v>1.0577417793207338</v>
      </c>
      <c r="H4" s="12">
        <f>1/(COS(G4))</f>
        <v>2.03732043077548</v>
      </c>
      <c r="I4" s="11">
        <f>LOG10(B4*H4)</f>
        <v>7.7259676632988246</v>
      </c>
      <c r="J4" s="11">
        <f>LOG10((B4+D4)*H4)</f>
        <v>7.7260526376118106</v>
      </c>
      <c r="K4" s="11">
        <f t="shared" ref="K4:K5" si="0">-2.5*J4</f>
        <v>-19.315131594029527</v>
      </c>
      <c r="L4" s="3">
        <f>J4-I4</f>
        <v>8.4974312986041411E-5</v>
      </c>
      <c r="M4" s="5">
        <v>0.31598989251874249</v>
      </c>
      <c r="N4" s="8">
        <f>K4+$O$47</f>
        <v>-0.53913159402952715</v>
      </c>
      <c r="O4" s="5">
        <f>ABS(M4-N4)</f>
        <v>0.85512148654826969</v>
      </c>
      <c r="P4" s="2"/>
    </row>
    <row r="5" spans="1:16" x14ac:dyDescent="0.3">
      <c r="A5" t="s">
        <v>11</v>
      </c>
      <c r="B5" s="1">
        <v>6211580</v>
      </c>
      <c r="C5" s="1">
        <v>1424730</v>
      </c>
      <c r="D5" s="12">
        <f t="shared" ref="D5:D43" si="1">SQRT(B5)</f>
        <v>2492.3041547933108</v>
      </c>
      <c r="E5" s="12">
        <v>59.429945085047564</v>
      </c>
      <c r="F5" s="12">
        <v>30.570054914952436</v>
      </c>
      <c r="G5" s="12">
        <f t="shared" ref="G5:G43" si="2">(F5/360)*2*3.14159</f>
        <v>0.5335476601125857</v>
      </c>
      <c r="H5" s="12">
        <f t="shared" ref="H5:H43" si="3">1/(COS(G5))</f>
        <v>1.1614291458948105</v>
      </c>
      <c r="I5" s="11">
        <f t="shared" ref="I5:I43" si="4">LOG10(B5*H5)</f>
        <v>6.8581948033375646</v>
      </c>
      <c r="J5" s="11">
        <f t="shared" ref="J5:J43" si="5">LOG10((B5+D5)*H5)</f>
        <v>6.8583690225945775</v>
      </c>
      <c r="K5" s="11">
        <f t="shared" si="0"/>
        <v>-17.145922556486443</v>
      </c>
      <c r="L5" s="3">
        <f t="shared" ref="L5:L43" si="6">J5-I5</f>
        <v>1.7421925701288643E-4</v>
      </c>
      <c r="M5" s="5">
        <v>2.0342691149147369</v>
      </c>
      <c r="N5" s="8">
        <f t="shared" ref="N5:N43" si="7">K5+$O$47</f>
        <v>1.6300774435135565</v>
      </c>
      <c r="O5" s="5">
        <f>ABS(M5-N5)</f>
        <v>0.4041916714011804</v>
      </c>
      <c r="P5" s="2"/>
    </row>
    <row r="6" spans="1:16" x14ac:dyDescent="0.3">
      <c r="A6" t="s">
        <v>11</v>
      </c>
      <c r="B6" s="1">
        <v>6118870</v>
      </c>
      <c r="C6" s="1">
        <v>1354090</v>
      </c>
      <c r="D6" s="12">
        <f t="shared" si="1"/>
        <v>2473.6349771136402</v>
      </c>
      <c r="E6" s="12">
        <v>59.504857787120628</v>
      </c>
      <c r="F6" s="12">
        <v>30.495142212879372</v>
      </c>
      <c r="G6" s="12">
        <f t="shared" si="2"/>
        <v>0.53224018791422056</v>
      </c>
      <c r="H6" s="12">
        <f t="shared" si="3"/>
        <v>1.1605338415082305</v>
      </c>
      <c r="I6" s="11">
        <f t="shared" si="4"/>
        <v>6.8513290355128591</v>
      </c>
      <c r="J6" s="11">
        <f t="shared" si="5"/>
        <v>6.851504569383013</v>
      </c>
      <c r="K6" s="11">
        <f>-2.5*J6</f>
        <v>-17.128761423457533</v>
      </c>
      <c r="L6" s="3">
        <f t="shared" si="6"/>
        <v>1.7553387015389887E-4</v>
      </c>
      <c r="M6" s="5">
        <v>2.0342691149147369</v>
      </c>
      <c r="N6" s="8">
        <f t="shared" si="7"/>
        <v>1.6472385765424669</v>
      </c>
      <c r="O6" s="5">
        <f>ABS(M6-N6)</f>
        <v>0.38703053837227008</v>
      </c>
      <c r="P6" s="2"/>
    </row>
    <row r="7" spans="1:16" x14ac:dyDescent="0.3">
      <c r="A7" t="s">
        <v>11</v>
      </c>
      <c r="B7" s="1">
        <v>6149670</v>
      </c>
      <c r="C7" s="1">
        <v>1414190</v>
      </c>
      <c r="D7" s="12">
        <f t="shared" si="1"/>
        <v>2479.85281821321</v>
      </c>
      <c r="E7" s="12">
        <v>59.568441069527424</v>
      </c>
      <c r="F7" s="12">
        <v>30.431558930472576</v>
      </c>
      <c r="G7" s="12">
        <f t="shared" si="2"/>
        <v>0.53113045122435187</v>
      </c>
      <c r="H7" s="12">
        <f t="shared" si="3"/>
        <v>1.1597765751649287</v>
      </c>
      <c r="I7" s="11">
        <f t="shared" si="4"/>
        <v>6.8532261442890592</v>
      </c>
      <c r="J7" s="11">
        <f t="shared" si="5"/>
        <v>6.8534012381243379</v>
      </c>
      <c r="K7" s="11">
        <f t="shared" ref="K7:K43" si="8">-2.5*J7</f>
        <v>-17.133503095310843</v>
      </c>
      <c r="L7" s="3">
        <f t="shared" si="6"/>
        <v>1.750938352786946E-4</v>
      </c>
      <c r="M7" s="5">
        <v>2.0342691149147369</v>
      </c>
      <c r="N7" s="8">
        <f t="shared" si="7"/>
        <v>1.6424969046891569</v>
      </c>
      <c r="O7" s="5">
        <f>ABS(M7-N7)</f>
        <v>0.39177221022558006</v>
      </c>
      <c r="P7" s="2"/>
    </row>
    <row r="8" spans="1:16" x14ac:dyDescent="0.3">
      <c r="A8" t="s">
        <v>12</v>
      </c>
      <c r="B8" s="1">
        <v>5078030</v>
      </c>
      <c r="C8" s="1">
        <v>1163120</v>
      </c>
      <c r="D8" s="12">
        <f t="shared" si="1"/>
        <v>2253.4484684589529</v>
      </c>
      <c r="E8" s="12">
        <v>47.532542867870873</v>
      </c>
      <c r="F8" s="12">
        <v>42.467457132129127</v>
      </c>
      <c r="G8" s="12">
        <f t="shared" si="2"/>
        <v>0.74119632584291972</v>
      </c>
      <c r="H8" s="12">
        <f t="shared" si="3"/>
        <v>1.3556355950615377</v>
      </c>
      <c r="I8" s="11">
        <f t="shared" si="4"/>
        <v>6.8378382259008346</v>
      </c>
      <c r="J8" s="11">
        <f t="shared" si="5"/>
        <v>6.8380309075415662</v>
      </c>
      <c r="K8" s="11">
        <f t="shared" si="8"/>
        <v>-17.095077268853917</v>
      </c>
      <c r="L8" s="3">
        <f t="shared" si="6"/>
        <v>1.9268164073160676E-4</v>
      </c>
      <c r="M8" s="5">
        <v>2.1686028092253089</v>
      </c>
      <c r="N8" s="8">
        <f t="shared" si="7"/>
        <v>1.680922731146083</v>
      </c>
      <c r="O8" s="5">
        <f>ABS(M8-N8)</f>
        <v>0.48768007807922586</v>
      </c>
      <c r="P8" s="2"/>
    </row>
    <row r="9" spans="1:16" x14ac:dyDescent="0.3">
      <c r="A9" t="s">
        <v>12</v>
      </c>
      <c r="B9" s="1">
        <v>5081930</v>
      </c>
      <c r="C9" s="1">
        <v>1154530</v>
      </c>
      <c r="D9" s="12">
        <f t="shared" si="1"/>
        <v>2254.3136427746695</v>
      </c>
      <c r="E9" s="12">
        <v>47.732356575622148</v>
      </c>
      <c r="F9" s="12">
        <v>42.267643424377852</v>
      </c>
      <c r="G9" s="12">
        <f t="shared" si="2"/>
        <v>0.73770892169772895</v>
      </c>
      <c r="H9" s="12">
        <f t="shared" si="3"/>
        <v>1.3513304136601776</v>
      </c>
      <c r="I9" s="11">
        <f t="shared" si="4"/>
        <v>6.8367902299608216</v>
      </c>
      <c r="J9" s="11">
        <f t="shared" si="5"/>
        <v>6.8369828376694066</v>
      </c>
      <c r="K9" s="11">
        <f t="shared" si="8"/>
        <v>-17.092457094173518</v>
      </c>
      <c r="L9" s="3">
        <f t="shared" si="6"/>
        <v>1.9260770858497978E-4</v>
      </c>
      <c r="M9" s="5">
        <v>2.1686028092253089</v>
      </c>
      <c r="N9" s="8">
        <f t="shared" si="7"/>
        <v>1.6835429058264815</v>
      </c>
      <c r="O9" s="5">
        <f>ABS(M9-N9)</f>
        <v>0.48505990339882743</v>
      </c>
      <c r="P9" s="2"/>
    </row>
    <row r="10" spans="1:16" x14ac:dyDescent="0.3">
      <c r="A10" t="s">
        <v>12</v>
      </c>
      <c r="B10" s="1">
        <v>5185860</v>
      </c>
      <c r="C10" s="1">
        <v>1184740</v>
      </c>
      <c r="D10" s="12">
        <f t="shared" si="1"/>
        <v>2277.2483395536815</v>
      </c>
      <c r="E10" s="12">
        <v>47.795886961858166</v>
      </c>
      <c r="F10" s="12">
        <v>42.204113038141834</v>
      </c>
      <c r="G10" s="12">
        <f t="shared" si="2"/>
        <v>0.73660010821942223</v>
      </c>
      <c r="H10" s="12">
        <f t="shared" si="3"/>
        <v>1.3499707469058617</v>
      </c>
      <c r="I10" s="11">
        <f t="shared" si="4"/>
        <v>6.8451451458503145</v>
      </c>
      <c r="J10" s="11">
        <f t="shared" si="5"/>
        <v>6.8453358141876972</v>
      </c>
      <c r="K10" s="11">
        <f t="shared" si="8"/>
        <v>-17.113339535469244</v>
      </c>
      <c r="L10" s="3">
        <f t="shared" si="6"/>
        <v>1.906683373826823E-4</v>
      </c>
      <c r="M10" s="5">
        <v>2.1686028092253089</v>
      </c>
      <c r="N10" s="8">
        <f t="shared" si="7"/>
        <v>1.6626604645307559</v>
      </c>
      <c r="O10" s="5">
        <f>ABS(M10-N10)</f>
        <v>0.50594234469455301</v>
      </c>
      <c r="P10" s="2"/>
    </row>
    <row r="11" spans="1:16" x14ac:dyDescent="0.3">
      <c r="A11" t="s">
        <v>7</v>
      </c>
      <c r="B11" s="1">
        <v>4657140</v>
      </c>
      <c r="C11" s="1">
        <v>8321700</v>
      </c>
      <c r="D11" s="12">
        <f t="shared" si="1"/>
        <v>2158.0407781133331</v>
      </c>
      <c r="E11" s="12">
        <v>24.146936781712085</v>
      </c>
      <c r="F11" s="12">
        <v>65.853063218287915</v>
      </c>
      <c r="G11" s="12">
        <f t="shared" si="2"/>
        <v>1.1493518048663396</v>
      </c>
      <c r="H11" s="12">
        <f t="shared" si="3"/>
        <v>2.4445155820760349</v>
      </c>
      <c r="I11" s="11">
        <f t="shared" si="4"/>
        <v>7.0563121035473255</v>
      </c>
      <c r="J11" s="11">
        <f t="shared" si="5"/>
        <v>7.056513301733653</v>
      </c>
      <c r="K11" s="11">
        <f t="shared" si="8"/>
        <v>-17.641283254334134</v>
      </c>
      <c r="L11" s="3">
        <f t="shared" si="6"/>
        <v>2.01198186327467E-4</v>
      </c>
      <c r="M11" s="5">
        <v>2.0381172380097059</v>
      </c>
      <c r="N11" s="8">
        <f t="shared" si="7"/>
        <v>1.134716745665866</v>
      </c>
      <c r="O11" s="5">
        <f>ABS(M11-N11)</f>
        <v>0.9034004923438399</v>
      </c>
      <c r="P11" s="2"/>
    </row>
    <row r="12" spans="1:16" x14ac:dyDescent="0.3">
      <c r="A12" t="s">
        <v>8</v>
      </c>
      <c r="B12" s="1">
        <v>37194600</v>
      </c>
      <c r="C12" s="1">
        <v>3907420</v>
      </c>
      <c r="D12" s="12">
        <f t="shared" si="1"/>
        <v>6098.7375742853537</v>
      </c>
      <c r="E12" s="12">
        <v>40.79798595134578</v>
      </c>
      <c r="F12" s="12">
        <v>49.20201404865422</v>
      </c>
      <c r="G12" s="12">
        <f t="shared" si="2"/>
        <v>0.85873641841728665</v>
      </c>
      <c r="H12" s="12">
        <f t="shared" si="3"/>
        <v>1.5304688580168906</v>
      </c>
      <c r="I12" s="11">
        <f t="shared" si="4"/>
        <v>7.7553043895567502</v>
      </c>
      <c r="J12" s="11">
        <f t="shared" si="5"/>
        <v>7.7553755942733371</v>
      </c>
      <c r="K12" s="11">
        <f t="shared" si="8"/>
        <v>-19.388438985683344</v>
      </c>
      <c r="L12" s="3">
        <f t="shared" si="6"/>
        <v>7.1204716586947825E-5</v>
      </c>
      <c r="M12" s="5">
        <v>0.116915868730586</v>
      </c>
      <c r="N12" s="8">
        <f t="shared" si="7"/>
        <v>-0.61243898568334387</v>
      </c>
      <c r="O12" s="5">
        <f>ABS(M12-N12)</f>
        <v>0.72935485441392989</v>
      </c>
      <c r="P12" s="2"/>
    </row>
    <row r="13" spans="1:16" x14ac:dyDescent="0.3">
      <c r="A13" t="s">
        <v>13</v>
      </c>
      <c r="B13" s="1">
        <v>8961300</v>
      </c>
      <c r="C13" s="1">
        <v>2020200</v>
      </c>
      <c r="D13" s="12">
        <f t="shared" si="1"/>
        <v>2993.5430513022525</v>
      </c>
      <c r="E13" s="12">
        <v>74.630173713465993</v>
      </c>
      <c r="F13" s="12">
        <v>15.369826286534007</v>
      </c>
      <c r="G13" s="12">
        <f t="shared" si="2"/>
        <v>0.2682538475750687</v>
      </c>
      <c r="H13" s="12">
        <f t="shared" si="3"/>
        <v>1.0370913861448565</v>
      </c>
      <c r="I13" s="11">
        <f t="shared" si="4"/>
        <v>6.9681880436892767</v>
      </c>
      <c r="J13" s="11">
        <f t="shared" si="5"/>
        <v>6.9683330965420573</v>
      </c>
      <c r="K13" s="11">
        <f t="shared" si="8"/>
        <v>-17.420832741355142</v>
      </c>
      <c r="L13" s="3">
        <f t="shared" si="6"/>
        <v>1.4505285278065827E-4</v>
      </c>
      <c r="M13" s="5">
        <v>1.559275310520595</v>
      </c>
      <c r="N13" s="8">
        <f t="shared" si="7"/>
        <v>1.3551672586448582</v>
      </c>
      <c r="O13" s="5">
        <f>ABS(M13-N13)</f>
        <v>0.20410805187573677</v>
      </c>
      <c r="P13" s="2"/>
    </row>
    <row r="14" spans="1:16" x14ac:dyDescent="0.3">
      <c r="A14" t="s">
        <v>13</v>
      </c>
      <c r="B14" s="1">
        <v>9317520</v>
      </c>
      <c r="C14" s="1">
        <v>2151580</v>
      </c>
      <c r="D14" s="12">
        <f t="shared" si="1"/>
        <v>3052.4613019660051</v>
      </c>
      <c r="E14" s="12">
        <v>74.680193948365641</v>
      </c>
      <c r="F14" s="12">
        <v>15.319806051634359</v>
      </c>
      <c r="G14" s="12">
        <f t="shared" si="2"/>
        <v>0.26738083052085548</v>
      </c>
      <c r="H14" s="12">
        <f t="shared" si="3"/>
        <v>1.0368429657558167</v>
      </c>
      <c r="I14" s="11">
        <f t="shared" si="4"/>
        <v>6.9850133192742323</v>
      </c>
      <c r="J14" s="11">
        <f t="shared" si="5"/>
        <v>6.9851555727923191</v>
      </c>
      <c r="K14" s="11">
        <f t="shared" si="8"/>
        <v>-17.4628889319808</v>
      </c>
      <c r="L14" s="3">
        <f t="shared" si="6"/>
        <v>1.4225351808683229E-4</v>
      </c>
      <c r="M14" s="5">
        <v>1.559275310520595</v>
      </c>
      <c r="N14" s="8">
        <f t="shared" si="7"/>
        <v>1.3131110680192002</v>
      </c>
      <c r="O14" s="5">
        <f>ABS(M14-N14)</f>
        <v>0.24616424250139479</v>
      </c>
      <c r="P14" s="2"/>
    </row>
    <row r="15" spans="1:16" x14ac:dyDescent="0.3">
      <c r="A15" t="s">
        <v>13</v>
      </c>
      <c r="B15" s="1">
        <v>9010090</v>
      </c>
      <c r="C15" s="1">
        <v>2029230</v>
      </c>
      <c r="D15" s="12">
        <f t="shared" si="1"/>
        <v>3001.6811955968942</v>
      </c>
      <c r="E15" s="12">
        <v>74.730087308519899</v>
      </c>
      <c r="F15" s="12">
        <v>15.269912691480101</v>
      </c>
      <c r="G15" s="12">
        <f t="shared" si="2"/>
        <v>0.26651002784681649</v>
      </c>
      <c r="H15" s="12">
        <f t="shared" si="3"/>
        <v>1.0365960808668209</v>
      </c>
      <c r="I15" s="11">
        <f t="shared" si="4"/>
        <v>6.9703386916203849</v>
      </c>
      <c r="J15" s="11">
        <f t="shared" si="5"/>
        <v>6.9704833512720263</v>
      </c>
      <c r="K15" s="11">
        <f t="shared" si="8"/>
        <v>-17.426208378180064</v>
      </c>
      <c r="L15" s="3">
        <f t="shared" si="6"/>
        <v>1.4465965164145445E-4</v>
      </c>
      <c r="M15" s="5">
        <v>1.559275310520595</v>
      </c>
      <c r="N15" s="8">
        <f t="shared" si="7"/>
        <v>1.3497916218199357</v>
      </c>
      <c r="O15" s="5">
        <f>ABS(M15-N15)</f>
        <v>0.20948368870065925</v>
      </c>
      <c r="P15" s="2"/>
    </row>
    <row r="16" spans="1:16" x14ac:dyDescent="0.3">
      <c r="A16" t="s">
        <v>9</v>
      </c>
      <c r="B16" s="1">
        <v>477516</v>
      </c>
      <c r="C16" s="1">
        <v>2165530</v>
      </c>
      <c r="D16" s="12">
        <f t="shared" si="1"/>
        <v>691.02532515096721</v>
      </c>
      <c r="E16" s="12">
        <v>38.325880121062916</v>
      </c>
      <c r="F16" s="12">
        <v>1.2737473797924534</v>
      </c>
      <c r="G16" s="12">
        <f t="shared" si="2"/>
        <v>2.2231066838234299E-2</v>
      </c>
      <c r="H16" s="12">
        <f t="shared" si="3"/>
        <v>1.0002471610628076</v>
      </c>
      <c r="I16" s="11">
        <f t="shared" si="4"/>
        <v>5.6790952553744809</v>
      </c>
      <c r="J16" s="11">
        <f t="shared" si="5"/>
        <v>5.6797232794565922</v>
      </c>
      <c r="K16" s="11">
        <f t="shared" si="8"/>
        <v>-14.19930819864148</v>
      </c>
      <c r="L16" s="3">
        <f t="shared" si="6"/>
        <v>6.2802408211126703E-4</v>
      </c>
      <c r="M16" s="5">
        <v>5.0592637493494639</v>
      </c>
      <c r="N16" s="8">
        <f t="shared" si="7"/>
        <v>4.5766918013585194</v>
      </c>
      <c r="O16" s="5">
        <f>ABS(M16-N16)</f>
        <v>0.48257194799094449</v>
      </c>
      <c r="P16" s="2"/>
    </row>
    <row r="17" spans="1:16" x14ac:dyDescent="0.3">
      <c r="A17" t="s">
        <v>9</v>
      </c>
      <c r="B17" s="1">
        <v>481487</v>
      </c>
      <c r="C17" s="1">
        <v>2191080</v>
      </c>
      <c r="D17" s="12">
        <f t="shared" si="1"/>
        <v>693.89264299313618</v>
      </c>
      <c r="E17" s="12">
        <v>38.410919571670647</v>
      </c>
      <c r="F17" s="12">
        <v>1.275239115315415</v>
      </c>
      <c r="G17" s="12">
        <f t="shared" si="2"/>
        <v>2.2257102512687525E-2</v>
      </c>
      <c r="H17" s="12">
        <f t="shared" si="3"/>
        <v>1.0002477404414252</v>
      </c>
      <c r="I17" s="11">
        <f t="shared" si="4"/>
        <v>5.682692144783605</v>
      </c>
      <c r="J17" s="11">
        <f t="shared" si="5"/>
        <v>5.6833175755990704</v>
      </c>
      <c r="K17" s="11">
        <f t="shared" si="8"/>
        <v>-14.208293938997675</v>
      </c>
      <c r="L17" s="3">
        <f t="shared" si="6"/>
        <v>6.254308154653998E-4</v>
      </c>
      <c r="M17" s="5">
        <v>5.0592637493494639</v>
      </c>
      <c r="N17" s="8">
        <f t="shared" si="7"/>
        <v>4.5677060610023243</v>
      </c>
      <c r="O17" s="5">
        <f>ABS(M17-N17)</f>
        <v>0.49155768834713953</v>
      </c>
      <c r="P17" s="2"/>
    </row>
    <row r="18" spans="1:16" x14ac:dyDescent="0.3">
      <c r="A18" t="s">
        <v>9</v>
      </c>
      <c r="B18" s="1">
        <v>485646</v>
      </c>
      <c r="C18" s="1">
        <v>2208130</v>
      </c>
      <c r="D18" s="12">
        <f t="shared" si="1"/>
        <v>696.88306049150026</v>
      </c>
      <c r="E18" s="12">
        <v>38.427409773886936</v>
      </c>
      <c r="F18" s="12">
        <v>1.2755291092164411</v>
      </c>
      <c r="G18" s="12">
        <f t="shared" si="2"/>
        <v>2.2262163856795997E-2</v>
      </c>
      <c r="H18" s="12">
        <f t="shared" si="3"/>
        <v>1.0002478531516223</v>
      </c>
      <c r="I18" s="11">
        <f t="shared" si="4"/>
        <v>5.6864274439595244</v>
      </c>
      <c r="J18" s="11">
        <f t="shared" si="5"/>
        <v>5.6870501928918138</v>
      </c>
      <c r="K18" s="11">
        <f t="shared" si="8"/>
        <v>-14.217625482229534</v>
      </c>
      <c r="L18" s="3">
        <f t="shared" si="6"/>
        <v>6.2274893228941863E-4</v>
      </c>
      <c r="M18" s="5">
        <v>5.0592637493494639</v>
      </c>
      <c r="N18" s="8">
        <f t="shared" si="7"/>
        <v>4.5583745177704653</v>
      </c>
      <c r="O18" s="5">
        <f>ABS(M18-N18)</f>
        <v>0.50088923157899856</v>
      </c>
    </row>
    <row r="19" spans="1:16" x14ac:dyDescent="0.3">
      <c r="A19" t="s">
        <v>9</v>
      </c>
      <c r="B19" s="1">
        <v>487121</v>
      </c>
      <c r="C19" s="1">
        <v>2311620</v>
      </c>
      <c r="D19" s="12">
        <f t="shared" si="1"/>
        <v>697.94054188018049</v>
      </c>
      <c r="E19" s="12">
        <v>38.446133605537746</v>
      </c>
      <c r="F19" s="12">
        <v>1.2758586706241584</v>
      </c>
      <c r="G19" s="12">
        <f t="shared" si="2"/>
        <v>2.226791578358972E-2</v>
      </c>
      <c r="H19" s="12">
        <f t="shared" si="3"/>
        <v>1.0002479812714233</v>
      </c>
      <c r="I19" s="11">
        <f t="shared" si="4"/>
        <v>5.6877445361475774</v>
      </c>
      <c r="J19" s="11">
        <f t="shared" si="5"/>
        <v>5.6883663421998492</v>
      </c>
      <c r="K19" s="11">
        <f t="shared" si="8"/>
        <v>-14.220915855499623</v>
      </c>
      <c r="L19" s="3">
        <f t="shared" si="6"/>
        <v>6.2180605227180052E-4</v>
      </c>
      <c r="M19" s="5">
        <v>5.0592637493494639</v>
      </c>
      <c r="N19" s="8">
        <f t="shared" si="7"/>
        <v>4.5550841445003769</v>
      </c>
      <c r="O19" s="5">
        <f>ABS(M19-N19)</f>
        <v>0.50417960484908697</v>
      </c>
    </row>
    <row r="20" spans="1:16" x14ac:dyDescent="0.3">
      <c r="A20" t="s">
        <v>9</v>
      </c>
      <c r="B20" s="1">
        <v>479204</v>
      </c>
      <c r="C20" s="1">
        <v>2249510</v>
      </c>
      <c r="D20" s="12">
        <f t="shared" si="1"/>
        <v>692.2456211490254</v>
      </c>
      <c r="E20" s="12">
        <v>38.465988614604449</v>
      </c>
      <c r="F20" s="12">
        <v>1.2762084761516528</v>
      </c>
      <c r="G20" s="12">
        <f t="shared" si="2"/>
        <v>2.2274021036629281E-2</v>
      </c>
      <c r="H20" s="12">
        <f t="shared" si="3"/>
        <v>1.0002481172975384</v>
      </c>
      <c r="I20" s="11">
        <f t="shared" si="4"/>
        <v>5.6806281771360814</v>
      </c>
      <c r="J20" s="11">
        <f t="shared" si="5"/>
        <v>5.6812550949310978</v>
      </c>
      <c r="K20" s="11">
        <f t="shared" si="8"/>
        <v>-14.203137737327744</v>
      </c>
      <c r="L20" s="3">
        <f t="shared" si="6"/>
        <v>6.2691779501644618E-4</v>
      </c>
      <c r="M20" s="5">
        <v>5.0592637493494639</v>
      </c>
      <c r="N20" s="8">
        <f t="shared" si="7"/>
        <v>4.5728622626722562</v>
      </c>
      <c r="O20" s="5">
        <f>ABS(M20-N20)</f>
        <v>0.48640148667720773</v>
      </c>
    </row>
    <row r="21" spans="1:16" x14ac:dyDescent="0.3">
      <c r="A21" t="s">
        <v>5</v>
      </c>
      <c r="B21" s="1">
        <v>483220</v>
      </c>
      <c r="C21" s="1">
        <v>4563590</v>
      </c>
      <c r="D21" s="12">
        <f t="shared" si="1"/>
        <v>695.14027361389446</v>
      </c>
      <c r="E21" s="12">
        <v>21.53764704496605</v>
      </c>
      <c r="F21" s="12">
        <v>68.46235295503395</v>
      </c>
      <c r="G21" s="12">
        <f t="shared" si="2"/>
        <v>1.1948924634444726</v>
      </c>
      <c r="H21" s="12">
        <f t="shared" si="3"/>
        <v>2.723953730122167</v>
      </c>
      <c r="I21" s="11">
        <f t="shared" si="4"/>
        <v>6.1193446272558694</v>
      </c>
      <c r="J21" s="11">
        <f t="shared" si="5"/>
        <v>6.1199689363609702</v>
      </c>
      <c r="K21" s="11">
        <f t="shared" si="8"/>
        <v>-15.299922340902425</v>
      </c>
      <c r="L21" s="3">
        <f t="shared" si="6"/>
        <v>6.2430910510080651E-4</v>
      </c>
      <c r="M21" s="5">
        <v>5.5320633756068522</v>
      </c>
      <c r="N21" s="8">
        <f t="shared" si="7"/>
        <v>3.4760776590975748</v>
      </c>
      <c r="O21" s="5">
        <f>ABS(M21-N21)</f>
        <v>2.0559857165092774</v>
      </c>
    </row>
    <row r="22" spans="1:16" x14ac:dyDescent="0.3">
      <c r="A22" t="s">
        <v>5</v>
      </c>
      <c r="B22" s="1">
        <v>468858</v>
      </c>
      <c r="C22" s="1">
        <v>4436260</v>
      </c>
      <c r="D22" s="12">
        <f t="shared" si="1"/>
        <v>684.73206438723173</v>
      </c>
      <c r="E22" s="12">
        <v>21.437552889277054</v>
      </c>
      <c r="F22" s="12">
        <v>68.562447110722943</v>
      </c>
      <c r="G22" s="12">
        <f t="shared" si="2"/>
        <v>1.1966394345476448</v>
      </c>
      <c r="H22" s="12">
        <f t="shared" si="3"/>
        <v>2.7360688343031199</v>
      </c>
      <c r="I22" s="11">
        <f t="shared" si="4"/>
        <v>6.1081683498701747</v>
      </c>
      <c r="J22" s="11">
        <f t="shared" si="5"/>
        <v>6.1088021418095071</v>
      </c>
      <c r="K22" s="11">
        <f t="shared" si="8"/>
        <v>-15.272005354523767</v>
      </c>
      <c r="L22" s="3">
        <f t="shared" si="6"/>
        <v>6.3379193933243982E-4</v>
      </c>
      <c r="M22" s="5">
        <v>5.5320633756068522</v>
      </c>
      <c r="N22" s="8">
        <f t="shared" si="7"/>
        <v>3.503994645476233</v>
      </c>
      <c r="O22" s="5">
        <f>ABS(M22-N22)</f>
        <v>2.0280687301306193</v>
      </c>
    </row>
    <row r="23" spans="1:16" x14ac:dyDescent="0.3">
      <c r="A23" t="s">
        <v>5</v>
      </c>
      <c r="B23" s="1">
        <v>512758</v>
      </c>
      <c r="C23" s="1">
        <v>6748720</v>
      </c>
      <c r="D23" s="12">
        <f t="shared" si="1"/>
        <v>716.07122550763063</v>
      </c>
      <c r="E23" s="12">
        <v>21.293750319131163</v>
      </c>
      <c r="F23" s="12">
        <v>68.706249680868837</v>
      </c>
      <c r="G23" s="12">
        <f t="shared" si="2"/>
        <v>1.1991492607495595</v>
      </c>
      <c r="H23" s="12">
        <f t="shared" si="3"/>
        <v>2.7536789148004517</v>
      </c>
      <c r="I23" s="11">
        <f t="shared" si="4"/>
        <v>6.1498257440657564</v>
      </c>
      <c r="J23" s="11">
        <f t="shared" si="5"/>
        <v>6.1504318171774397</v>
      </c>
      <c r="K23" s="11">
        <f t="shared" si="8"/>
        <v>-15.3760795429436</v>
      </c>
      <c r="L23" s="3">
        <f t="shared" si="6"/>
        <v>6.060731116832585E-4</v>
      </c>
      <c r="M23" s="5">
        <v>5.5320633756068522</v>
      </c>
      <c r="N23" s="8">
        <f t="shared" si="7"/>
        <v>3.3999204570563997</v>
      </c>
      <c r="O23" s="5">
        <f>ABS(M23-N23)</f>
        <v>2.1321429185504526</v>
      </c>
    </row>
    <row r="24" spans="1:16" x14ac:dyDescent="0.3">
      <c r="A24" t="s">
        <v>5</v>
      </c>
      <c r="B24" s="1">
        <v>472966</v>
      </c>
      <c r="C24" s="1">
        <v>4430360</v>
      </c>
      <c r="D24" s="12">
        <f t="shared" si="1"/>
        <v>687.7252358318691</v>
      </c>
      <c r="E24" s="12">
        <v>21.196877148836506</v>
      </c>
      <c r="F24" s="12">
        <v>68.803122851163494</v>
      </c>
      <c r="G24" s="12">
        <f t="shared" si="2"/>
        <v>1.2008400150999261</v>
      </c>
      <c r="H24" s="12">
        <f t="shared" si="3"/>
        <v>2.7656802328874708</v>
      </c>
      <c r="I24" s="11">
        <f t="shared" si="4"/>
        <v>6.1166318875097501</v>
      </c>
      <c r="J24" s="11">
        <f t="shared" si="5"/>
        <v>6.1172629230133913</v>
      </c>
      <c r="K24" s="11">
        <f t="shared" si="8"/>
        <v>-15.293157307533479</v>
      </c>
      <c r="L24" s="3">
        <f t="shared" si="6"/>
        <v>6.3103550364118632E-4</v>
      </c>
      <c r="M24" s="5">
        <v>5.5320633756068522</v>
      </c>
      <c r="N24" s="8">
        <f t="shared" si="7"/>
        <v>3.4828426924665212</v>
      </c>
      <c r="O24" s="5">
        <f>ABS(M24-N24)</f>
        <v>2.049220683140331</v>
      </c>
    </row>
    <row r="25" spans="1:16" x14ac:dyDescent="0.3">
      <c r="A25" t="s">
        <v>5</v>
      </c>
      <c r="B25" s="1">
        <v>479008</v>
      </c>
      <c r="C25" s="1">
        <v>4346520</v>
      </c>
      <c r="D25" s="12">
        <f t="shared" si="1"/>
        <v>692.10403842197024</v>
      </c>
      <c r="E25" s="12">
        <v>21.034141937410777</v>
      </c>
      <c r="F25" s="12">
        <v>68.96585806258922</v>
      </c>
      <c r="G25" s="12">
        <f t="shared" si="2"/>
        <v>1.2036802779491647</v>
      </c>
      <c r="H25" s="12">
        <f t="shared" si="3"/>
        <v>2.7860962457748855</v>
      </c>
      <c r="I25" s="11">
        <f t="shared" si="4"/>
        <v>6.125338881768954</v>
      </c>
      <c r="J25" s="11">
        <f t="shared" si="5"/>
        <v>6.1259659277191023</v>
      </c>
      <c r="K25" s="11">
        <f t="shared" si="8"/>
        <v>-15.314914819297755</v>
      </c>
      <c r="L25" s="3">
        <f t="shared" si="6"/>
        <v>6.2704595014828612E-4</v>
      </c>
      <c r="M25" s="5">
        <v>5.5320633756068522</v>
      </c>
      <c r="N25" s="8">
        <f t="shared" si="7"/>
        <v>3.4610851807022449</v>
      </c>
      <c r="O25" s="5">
        <f>ABS(M25-N25)</f>
        <v>2.0709781949046073</v>
      </c>
    </row>
    <row r="26" spans="1:16" x14ac:dyDescent="0.3">
      <c r="A26" t="s">
        <v>5</v>
      </c>
      <c r="B26" s="1">
        <v>482946</v>
      </c>
      <c r="C26" s="1">
        <v>4195720</v>
      </c>
      <c r="D26" s="12">
        <f t="shared" si="1"/>
        <v>694.94316314357684</v>
      </c>
      <c r="E26" s="12">
        <v>20.938523988965454</v>
      </c>
      <c r="F26" s="12">
        <v>69.061476011034543</v>
      </c>
      <c r="G26" s="12">
        <f t="shared" si="2"/>
        <v>1.2053491245639223</v>
      </c>
      <c r="H26" s="12">
        <f t="shared" si="3"/>
        <v>2.7982438143480381</v>
      </c>
      <c r="I26" s="11">
        <f t="shared" si="4"/>
        <v>6.1307841257793401</v>
      </c>
      <c r="J26" s="11">
        <f t="shared" si="5"/>
        <v>6.1314086118333417</v>
      </c>
      <c r="K26" s="11">
        <f t="shared" si="8"/>
        <v>-15.328521529583355</v>
      </c>
      <c r="L26" s="3">
        <f t="shared" si="6"/>
        <v>6.2448605400167168E-4</v>
      </c>
      <c r="M26" s="5">
        <v>5.5320633756068522</v>
      </c>
      <c r="N26" s="8">
        <f t="shared" si="7"/>
        <v>3.4474784704166446</v>
      </c>
      <c r="O26" s="5">
        <f>ABS(M26-N26)</f>
        <v>2.0845849051902077</v>
      </c>
    </row>
    <row r="27" spans="1:16" x14ac:dyDescent="0.3">
      <c r="A27" t="s">
        <v>14</v>
      </c>
      <c r="B27" s="1">
        <v>1559150</v>
      </c>
      <c r="C27" s="1">
        <v>321700</v>
      </c>
      <c r="D27" s="12">
        <f t="shared" si="1"/>
        <v>1248.6592809890135</v>
      </c>
      <c r="E27" s="12">
        <v>65.500189366887923</v>
      </c>
      <c r="F27" s="12">
        <v>24.499810633112077</v>
      </c>
      <c r="G27" s="12">
        <f t="shared" si="2"/>
        <v>0.42760200048265873</v>
      </c>
      <c r="H27" s="12">
        <f t="shared" si="3"/>
        <v>1.0989460334252927</v>
      </c>
      <c r="I27" s="11">
        <f t="shared" si="4"/>
        <v>6.2338642648476723</v>
      </c>
      <c r="J27" s="11">
        <f t="shared" si="5"/>
        <v>6.2342119342855948</v>
      </c>
      <c r="K27" s="11">
        <f t="shared" si="8"/>
        <v>-15.585529835713988</v>
      </c>
      <c r="L27" s="3">
        <f t="shared" si="6"/>
        <v>3.4766943792252647E-4</v>
      </c>
      <c r="M27" s="5">
        <v>3.662779650801145</v>
      </c>
      <c r="N27" s="8">
        <f t="shared" si="7"/>
        <v>3.1904701642860118</v>
      </c>
      <c r="O27" s="5">
        <f>ABS(M27-N27)</f>
        <v>0.47230948651513316</v>
      </c>
    </row>
    <row r="28" spans="1:16" x14ac:dyDescent="0.3">
      <c r="A28" t="s">
        <v>14</v>
      </c>
      <c r="B28" s="1">
        <v>1499640</v>
      </c>
      <c r="C28" s="1">
        <v>336467</v>
      </c>
      <c r="D28" s="12">
        <f t="shared" si="1"/>
        <v>1224.5978931878005</v>
      </c>
      <c r="E28" s="12">
        <v>65.604422311802708</v>
      </c>
      <c r="F28" s="12">
        <v>24.395577688197292</v>
      </c>
      <c r="G28" s="12">
        <f t="shared" si="2"/>
        <v>0.42578279394146518</v>
      </c>
      <c r="H28" s="12">
        <f t="shared" si="3"/>
        <v>1.0980375205658752</v>
      </c>
      <c r="I28" s="11">
        <f t="shared" si="4"/>
        <v>6.2166041963271379</v>
      </c>
      <c r="J28" s="11">
        <f t="shared" si="5"/>
        <v>6.2169586941255846</v>
      </c>
      <c r="K28" s="11">
        <f t="shared" si="8"/>
        <v>-15.542396735313961</v>
      </c>
      <c r="L28" s="3">
        <f t="shared" si="6"/>
        <v>3.544977984466513E-4</v>
      </c>
      <c r="M28" s="5">
        <v>3.662779650801145</v>
      </c>
      <c r="N28" s="8">
        <f t="shared" si="7"/>
        <v>3.2336032646860389</v>
      </c>
      <c r="O28" s="5">
        <f>ABS(M28-N28)</f>
        <v>0.42917638611510611</v>
      </c>
    </row>
    <row r="29" spans="1:16" x14ac:dyDescent="0.3">
      <c r="A29" t="s">
        <v>14</v>
      </c>
      <c r="B29" s="1">
        <v>1538630</v>
      </c>
      <c r="C29" s="1">
        <v>339118</v>
      </c>
      <c r="D29" s="12">
        <f t="shared" si="1"/>
        <v>1240.4152530503645</v>
      </c>
      <c r="E29" s="12">
        <v>65.66334589323796</v>
      </c>
      <c r="F29" s="12">
        <v>24.33665410676204</v>
      </c>
      <c r="G29" s="12">
        <f t="shared" si="2"/>
        <v>0.42475438430701423</v>
      </c>
      <c r="H29" s="12">
        <f t="shared" si="3"/>
        <v>1.0975262025871417</v>
      </c>
      <c r="I29" s="11">
        <f t="shared" si="4"/>
        <v>6.2275490934814171</v>
      </c>
      <c r="J29" s="11">
        <f t="shared" si="5"/>
        <v>6.2278990726635879</v>
      </c>
      <c r="K29" s="11">
        <f t="shared" si="8"/>
        <v>-15.569747681658971</v>
      </c>
      <c r="L29" s="3">
        <f t="shared" si="6"/>
        <v>3.4997918217083424E-4</v>
      </c>
      <c r="M29" s="5">
        <v>3.662779650801145</v>
      </c>
      <c r="N29" s="8">
        <f t="shared" si="7"/>
        <v>3.2062523183410292</v>
      </c>
      <c r="O29" s="5">
        <f>ABS(M29-N29)</f>
        <v>0.45652733246011579</v>
      </c>
    </row>
    <row r="30" spans="1:16" x14ac:dyDescent="0.3">
      <c r="A30" t="s">
        <v>15</v>
      </c>
      <c r="B30" s="1">
        <v>3619630</v>
      </c>
      <c r="C30" s="1">
        <v>812606</v>
      </c>
      <c r="D30" s="12">
        <f t="shared" si="1"/>
        <v>1902.5325227180742</v>
      </c>
      <c r="E30" s="12">
        <v>76.553282250347166</v>
      </c>
      <c r="F30" s="12">
        <v>13.446717749652834</v>
      </c>
      <c r="G30" s="12">
        <f t="shared" si="2"/>
        <v>0.23468930008406577</v>
      </c>
      <c r="H30" s="12">
        <f t="shared" si="3"/>
        <v>1.0281860352822332</v>
      </c>
      <c r="I30" s="11">
        <f t="shared" si="4"/>
        <v>6.5707358800772546</v>
      </c>
      <c r="J30" s="11">
        <f t="shared" si="5"/>
        <v>6.5709640918848367</v>
      </c>
      <c r="K30" s="11">
        <f t="shared" si="8"/>
        <v>-16.427410229712091</v>
      </c>
      <c r="L30" s="3">
        <f t="shared" si="6"/>
        <v>2.2821180758203496E-4</v>
      </c>
      <c r="M30" s="5">
        <v>2.6308591904071856</v>
      </c>
      <c r="N30" s="8">
        <f t="shared" si="7"/>
        <v>2.3485897702879086</v>
      </c>
      <c r="O30" s="5">
        <f>ABS(M30-N30)</f>
        <v>0.28226942011927703</v>
      </c>
    </row>
    <row r="31" spans="1:16" x14ac:dyDescent="0.3">
      <c r="A31" t="s">
        <v>15</v>
      </c>
      <c r="B31" s="1">
        <v>3697970</v>
      </c>
      <c r="C31" s="1">
        <v>816706</v>
      </c>
      <c r="D31" s="12">
        <f t="shared" si="1"/>
        <v>1923.0106603968684</v>
      </c>
      <c r="E31" s="12">
        <v>76.650364025348267</v>
      </c>
      <c r="F31" s="12">
        <v>13.349635974651733</v>
      </c>
      <c r="G31" s="12">
        <f t="shared" si="2"/>
        <v>0.23299490489781188</v>
      </c>
      <c r="H31" s="12">
        <f t="shared" si="3"/>
        <v>1.0277711383545827</v>
      </c>
      <c r="I31" s="11">
        <f t="shared" si="4"/>
        <v>6.5798598013550862</v>
      </c>
      <c r="J31" s="11">
        <f t="shared" si="5"/>
        <v>6.5800855835670733</v>
      </c>
      <c r="K31" s="11">
        <f t="shared" si="8"/>
        <v>-16.450213958917683</v>
      </c>
      <c r="L31" s="3">
        <f t="shared" si="6"/>
        <v>2.2578221198710224E-4</v>
      </c>
      <c r="M31" s="5">
        <v>2.6308591904071856</v>
      </c>
      <c r="N31" s="8">
        <f t="shared" si="7"/>
        <v>2.325786041082317</v>
      </c>
      <c r="O31" s="5">
        <f>ABS(M31-N31)</f>
        <v>0.30507314932486862</v>
      </c>
    </row>
    <row r="32" spans="1:16" x14ac:dyDescent="0.3">
      <c r="A32" t="s">
        <v>15</v>
      </c>
      <c r="B32" s="1">
        <v>3698740</v>
      </c>
      <c r="C32" s="1">
        <v>802139</v>
      </c>
      <c r="D32" s="12">
        <f t="shared" si="1"/>
        <v>1923.2108568745134</v>
      </c>
      <c r="E32" s="12">
        <v>76.713530663862116</v>
      </c>
      <c r="F32" s="12">
        <v>13.286469336137884</v>
      </c>
      <c r="G32" s="12">
        <f t="shared" si="2"/>
        <v>0.23189244000954121</v>
      </c>
      <c r="H32" s="12">
        <f t="shared" si="3"/>
        <v>1.0275029474325432</v>
      </c>
      <c r="I32" s="11">
        <f t="shared" si="4"/>
        <v>6.5798368803422198</v>
      </c>
      <c r="J32" s="11">
        <f t="shared" si="5"/>
        <v>6.580062639057533</v>
      </c>
      <c r="K32" s="11">
        <f t="shared" si="8"/>
        <v>-16.450156597643833</v>
      </c>
      <c r="L32" s="3">
        <f t="shared" si="6"/>
        <v>2.2575871531316238E-4</v>
      </c>
      <c r="M32" s="5">
        <v>2.6308591904071856</v>
      </c>
      <c r="N32" s="8">
        <f t="shared" si="7"/>
        <v>2.3258434023561669</v>
      </c>
      <c r="O32" s="5">
        <f>ABS(M32-N32)</f>
        <v>0.3050157880510187</v>
      </c>
    </row>
    <row r="33" spans="1:15" x14ac:dyDescent="0.3">
      <c r="A33" t="s">
        <v>10</v>
      </c>
      <c r="B33" s="1">
        <v>3069230</v>
      </c>
      <c r="C33" s="1">
        <v>2745500</v>
      </c>
      <c r="D33" s="12">
        <f t="shared" si="1"/>
        <v>1751.9218019078362</v>
      </c>
      <c r="E33" s="12">
        <v>30.884130135816836</v>
      </c>
      <c r="F33" s="12">
        <v>59.115869864183168</v>
      </c>
      <c r="G33" s="12">
        <f t="shared" si="2"/>
        <v>1.0317656978145511</v>
      </c>
      <c r="H33" s="12">
        <f t="shared" si="3"/>
        <v>1.9481620864494051</v>
      </c>
      <c r="I33" s="11">
        <f t="shared" si="4"/>
        <v>6.776654521739049</v>
      </c>
      <c r="J33" s="11">
        <f t="shared" si="5"/>
        <v>6.7769023470589662</v>
      </c>
      <c r="K33" s="11">
        <f t="shared" si="8"/>
        <v>-16.942255867647415</v>
      </c>
      <c r="L33" s="3">
        <f t="shared" si="6"/>
        <v>2.4782531991718315E-4</v>
      </c>
      <c r="M33" s="5">
        <v>2.635667286726652</v>
      </c>
      <c r="N33" s="8">
        <f t="shared" si="7"/>
        <v>1.8337441323525852</v>
      </c>
      <c r="O33" s="5">
        <f>ABS(M33-N33)</f>
        <v>0.8019231543740668</v>
      </c>
    </row>
    <row r="34" spans="1:15" x14ac:dyDescent="0.3">
      <c r="A34" t="s">
        <v>10</v>
      </c>
      <c r="B34" s="1">
        <v>3143080</v>
      </c>
      <c r="C34" s="1">
        <v>2796910</v>
      </c>
      <c r="D34" s="12">
        <f t="shared" si="1"/>
        <v>1772.8733739328368</v>
      </c>
      <c r="E34" s="12">
        <v>30.695580928525914</v>
      </c>
      <c r="F34" s="12">
        <v>59.304419071474086</v>
      </c>
      <c r="G34" s="12">
        <f t="shared" si="2"/>
        <v>1.0350564995041793</v>
      </c>
      <c r="H34" s="12">
        <f t="shared" si="3"/>
        <v>1.9589507740174352</v>
      </c>
      <c r="I34" s="11">
        <f t="shared" si="4"/>
        <v>6.7893789579978288</v>
      </c>
      <c r="J34" s="11">
        <f t="shared" si="5"/>
        <v>6.7896238553780393</v>
      </c>
      <c r="K34" s="11">
        <f t="shared" si="8"/>
        <v>-16.974059638445098</v>
      </c>
      <c r="L34" s="3">
        <f t="shared" si="6"/>
        <v>2.448973802104959E-4</v>
      </c>
      <c r="M34" s="5">
        <v>2.635667286726652</v>
      </c>
      <c r="N34" s="8">
        <f t="shared" si="7"/>
        <v>1.8019403615549017</v>
      </c>
      <c r="O34" s="5">
        <f>ABS(M34-N34)</f>
        <v>0.83372692517175029</v>
      </c>
    </row>
    <row r="35" spans="1:15" x14ac:dyDescent="0.3">
      <c r="A35" t="s">
        <v>10</v>
      </c>
      <c r="B35" s="1">
        <v>3156980</v>
      </c>
      <c r="C35" s="1">
        <v>2746270</v>
      </c>
      <c r="D35" s="12">
        <f t="shared" si="1"/>
        <v>1776.7892390489087</v>
      </c>
      <c r="E35" s="12">
        <v>30.572275235738388</v>
      </c>
      <c r="F35" s="12">
        <v>59.427724764261612</v>
      </c>
      <c r="G35" s="12">
        <f t="shared" si="2"/>
        <v>1.0372085880119812</v>
      </c>
      <c r="H35" s="12">
        <f t="shared" si="3"/>
        <v>1.9660826853708795</v>
      </c>
      <c r="I35" s="11">
        <f t="shared" si="4"/>
        <v>6.792873609096433</v>
      </c>
      <c r="J35" s="11">
        <f t="shared" si="5"/>
        <v>6.7931179668992145</v>
      </c>
      <c r="K35" s="11">
        <f t="shared" si="8"/>
        <v>-16.982794917248036</v>
      </c>
      <c r="L35" s="3">
        <f t="shared" si="6"/>
        <v>2.4435780278153629E-4</v>
      </c>
      <c r="M35" s="5">
        <v>2.635667286726652</v>
      </c>
      <c r="N35" s="8">
        <f t="shared" si="7"/>
        <v>1.7932050827519639</v>
      </c>
      <c r="O35" s="5">
        <f>ABS(M35-N35)</f>
        <v>0.84246220397468807</v>
      </c>
    </row>
    <row r="36" spans="1:15" x14ac:dyDescent="0.3">
      <c r="A36" t="s">
        <v>10</v>
      </c>
      <c r="B36" s="1">
        <v>3071980</v>
      </c>
      <c r="C36" s="1">
        <v>2896600</v>
      </c>
      <c r="D36" s="12">
        <f t="shared" si="1"/>
        <v>1752.7064785639379</v>
      </c>
      <c r="E36" s="12">
        <v>30.406651030523768</v>
      </c>
      <c r="F36" s="12">
        <v>59.593348969476232</v>
      </c>
      <c r="G36" s="12">
        <f t="shared" si="2"/>
        <v>1.0400992732723158</v>
      </c>
      <c r="H36" s="12">
        <f t="shared" si="3"/>
        <v>1.9757588572239853</v>
      </c>
      <c r="I36" s="11">
        <f t="shared" si="4"/>
        <v>6.7831523214473917</v>
      </c>
      <c r="J36" s="11">
        <f t="shared" si="5"/>
        <v>6.7834000358489677</v>
      </c>
      <c r="K36" s="11">
        <f t="shared" si="8"/>
        <v>-16.958500089622419</v>
      </c>
      <c r="L36" s="3">
        <f t="shared" si="6"/>
        <v>2.4771440157600466E-4</v>
      </c>
      <c r="M36" s="5">
        <v>2.635667286726652</v>
      </c>
      <c r="N36" s="8">
        <f t="shared" si="7"/>
        <v>1.8174999103775811</v>
      </c>
      <c r="O36" s="5">
        <f>ABS(M36-N36)</f>
        <v>0.81816737634907089</v>
      </c>
    </row>
    <row r="37" spans="1:15" x14ac:dyDescent="0.3">
      <c r="A37" t="s">
        <v>10</v>
      </c>
      <c r="B37" s="1">
        <v>3152290</v>
      </c>
      <c r="C37" s="1">
        <v>2900520</v>
      </c>
      <c r="D37" s="12">
        <f t="shared" si="1"/>
        <v>1775.4689521363082</v>
      </c>
      <c r="E37" s="12">
        <v>30.356347124061653</v>
      </c>
      <c r="F37" s="12">
        <v>59.643652875938344</v>
      </c>
      <c r="G37" s="12">
        <f t="shared" si="2"/>
        <v>1.0409772413251064</v>
      </c>
      <c r="H37" s="12">
        <f t="shared" si="3"/>
        <v>1.9787199019420243</v>
      </c>
      <c r="I37" s="11">
        <f t="shared" si="4"/>
        <v>6.7950104861986285</v>
      </c>
      <c r="J37" s="11">
        <f t="shared" si="5"/>
        <v>6.7952550256613566</v>
      </c>
      <c r="K37" s="11">
        <f t="shared" si="8"/>
        <v>-16.988137564153391</v>
      </c>
      <c r="L37" s="3">
        <f t="shared" si="6"/>
        <v>2.4453946272817717E-4</v>
      </c>
      <c r="M37" s="5">
        <v>2.635667286726652</v>
      </c>
      <c r="N37" s="8">
        <f t="shared" si="7"/>
        <v>1.7878624358466091</v>
      </c>
      <c r="O37" s="5">
        <f>ABS(M37-N37)</f>
        <v>0.84780485088004287</v>
      </c>
    </row>
    <row r="38" spans="1:15" x14ac:dyDescent="0.3">
      <c r="A38" t="s">
        <v>16</v>
      </c>
      <c r="B38" s="1">
        <v>4647070</v>
      </c>
      <c r="C38" s="1">
        <v>1096640</v>
      </c>
      <c r="D38" s="12">
        <f t="shared" si="1"/>
        <v>2155.706380748547</v>
      </c>
      <c r="E38" s="12">
        <v>53.931231262394974</v>
      </c>
      <c r="F38" s="12">
        <v>36.068768737605026</v>
      </c>
      <c r="G38" s="12">
        <f t="shared" si="2"/>
        <v>0.62951823987984756</v>
      </c>
      <c r="H38" s="12">
        <f t="shared" si="3"/>
        <v>1.2371472142157711</v>
      </c>
      <c r="I38" s="11">
        <f t="shared" si="4"/>
        <v>6.7596005959515582</v>
      </c>
      <c r="J38" s="11">
        <f t="shared" si="5"/>
        <v>6.7598020119632931</v>
      </c>
      <c r="K38" s="11">
        <f t="shared" si="8"/>
        <v>-16.899505029908234</v>
      </c>
      <c r="L38" s="3">
        <f t="shared" si="6"/>
        <v>2.0141601173495616E-4</v>
      </c>
      <c r="M38" s="5">
        <v>2.5009029869857087</v>
      </c>
      <c r="N38" s="8">
        <f t="shared" si="7"/>
        <v>1.8764949700917661</v>
      </c>
      <c r="O38" s="5">
        <f>ABS(M38-N38)</f>
        <v>0.62440801689394254</v>
      </c>
    </row>
    <row r="39" spans="1:15" x14ac:dyDescent="0.3">
      <c r="A39" t="s">
        <v>16</v>
      </c>
      <c r="B39" s="1">
        <v>4779610</v>
      </c>
      <c r="C39" s="1">
        <v>1108330</v>
      </c>
      <c r="D39" s="12">
        <f t="shared" si="1"/>
        <v>2186.2319181642188</v>
      </c>
      <c r="E39" s="12">
        <v>54.126506068903403</v>
      </c>
      <c r="F39" s="12">
        <v>35.873493931096597</v>
      </c>
      <c r="G39" s="12">
        <f t="shared" si="2"/>
        <v>0.62611005443885426</v>
      </c>
      <c r="H39" s="12">
        <f t="shared" si="3"/>
        <v>1.2340908258381291</v>
      </c>
      <c r="I39" s="11">
        <f t="shared" si="4"/>
        <v>6.7707395849026994</v>
      </c>
      <c r="J39" s="11">
        <f t="shared" si="5"/>
        <v>6.7709381892610407</v>
      </c>
      <c r="K39" s="11">
        <f t="shared" si="8"/>
        <v>-16.927345473152602</v>
      </c>
      <c r="L39" s="3">
        <f t="shared" si="6"/>
        <v>1.986043583412922E-4</v>
      </c>
      <c r="M39" s="5">
        <v>2.5009029869857087</v>
      </c>
      <c r="N39" s="8">
        <f t="shared" si="7"/>
        <v>1.8486545268473975</v>
      </c>
      <c r="O39" s="5">
        <f>ABS(M39-N39)</f>
        <v>0.65224846013831117</v>
      </c>
    </row>
    <row r="40" spans="1:15" x14ac:dyDescent="0.3">
      <c r="A40" t="s">
        <v>16</v>
      </c>
      <c r="B40" s="1">
        <v>4541090</v>
      </c>
      <c r="C40" s="1">
        <v>1021390</v>
      </c>
      <c r="D40" s="12">
        <f t="shared" si="1"/>
        <v>2130.9833410892729</v>
      </c>
      <c r="E40" s="12">
        <v>54.241094682464869</v>
      </c>
      <c r="F40" s="12">
        <v>35.758905317535131</v>
      </c>
      <c r="G40" s="12">
        <f t="shared" si="2"/>
        <v>0.62411010753619556</v>
      </c>
      <c r="H40" s="12">
        <f t="shared" si="3"/>
        <v>1.2323109890983619</v>
      </c>
      <c r="I40" s="11">
        <f t="shared" si="4"/>
        <v>6.747880430588844</v>
      </c>
      <c r="J40" s="11">
        <f t="shared" si="5"/>
        <v>6.7480841828216187</v>
      </c>
      <c r="K40" s="11">
        <f t="shared" si="8"/>
        <v>-16.870210457054046</v>
      </c>
      <c r="L40" s="3">
        <f t="shared" si="6"/>
        <v>2.037522327746899E-4</v>
      </c>
      <c r="M40" s="5">
        <v>2.5009029869857087</v>
      </c>
      <c r="N40" s="8">
        <f t="shared" si="7"/>
        <v>1.9057895429459535</v>
      </c>
      <c r="O40" s="5">
        <f>ABS(M40-N40)</f>
        <v>0.59511344403975519</v>
      </c>
    </row>
    <row r="41" spans="1:15" x14ac:dyDescent="0.3">
      <c r="A41" t="s">
        <v>17</v>
      </c>
      <c r="B41" s="1">
        <v>3401000</v>
      </c>
      <c r="C41" s="1">
        <v>742970</v>
      </c>
      <c r="D41" s="12">
        <f t="shared" si="1"/>
        <v>1844.1800345953211</v>
      </c>
      <c r="E41" s="12">
        <v>68.81320602928264</v>
      </c>
      <c r="F41" s="12">
        <v>21.18679397071736</v>
      </c>
      <c r="G41" s="12">
        <f t="shared" si="2"/>
        <v>0.36977900039147749</v>
      </c>
      <c r="H41" s="12">
        <f t="shared" si="3"/>
        <v>1.0724927450314676</v>
      </c>
      <c r="I41" s="11">
        <f t="shared" si="4"/>
        <v>6.562000994977403</v>
      </c>
      <c r="J41" s="11">
        <f t="shared" si="5"/>
        <v>6.56223642577537</v>
      </c>
      <c r="K41" s="11">
        <f t="shared" si="8"/>
        <v>-16.405591064438426</v>
      </c>
      <c r="L41" s="3">
        <f t="shared" si="6"/>
        <v>2.3543079796706223E-4</v>
      </c>
      <c r="M41" s="5">
        <v>2.7007318055056757</v>
      </c>
      <c r="N41" s="8">
        <f t="shared" si="7"/>
        <v>2.3704089355615743</v>
      </c>
      <c r="O41" s="5">
        <f>ABS(M41-N41)</f>
        <v>0.33032286994410143</v>
      </c>
    </row>
    <row r="42" spans="1:15" x14ac:dyDescent="0.3">
      <c r="A42" t="s">
        <v>17</v>
      </c>
      <c r="B42" s="1">
        <v>3380070</v>
      </c>
      <c r="C42" s="1">
        <v>771516</v>
      </c>
      <c r="D42" s="12">
        <f t="shared" si="1"/>
        <v>1838.4966684767205</v>
      </c>
      <c r="E42" s="12">
        <v>68.90379579869348</v>
      </c>
      <c r="F42" s="12">
        <v>21.09620420130652</v>
      </c>
      <c r="G42" s="12">
        <f t="shared" si="2"/>
        <v>0.36819791198212531</v>
      </c>
      <c r="H42" s="12">
        <f t="shared" si="3"/>
        <v>1.0718372160114211</v>
      </c>
      <c r="I42" s="11">
        <f t="shared" si="4"/>
        <v>6.5590545268615106</v>
      </c>
      <c r="J42" s="11">
        <f t="shared" si="5"/>
        <v>6.5592906852515984</v>
      </c>
      <c r="K42" s="11">
        <f t="shared" si="8"/>
        <v>-16.398226713128995</v>
      </c>
      <c r="L42" s="3">
        <f t="shared" si="6"/>
        <v>2.3615839008783723E-4</v>
      </c>
      <c r="M42" s="5">
        <v>2.7007318055056757</v>
      </c>
      <c r="N42" s="8">
        <f t="shared" si="7"/>
        <v>2.3777732868710046</v>
      </c>
      <c r="O42" s="5">
        <f>ABS(M42-N42)</f>
        <v>0.32295851863467107</v>
      </c>
    </row>
    <row r="43" spans="1:15" x14ac:dyDescent="0.3">
      <c r="A43" t="s">
        <v>17</v>
      </c>
      <c r="B43" s="1">
        <v>3448560</v>
      </c>
      <c r="C43" s="1">
        <v>768350</v>
      </c>
      <c r="D43" s="12">
        <f t="shared" si="1"/>
        <v>1857.029886673879</v>
      </c>
      <c r="E43" s="12">
        <v>68.972363943862774</v>
      </c>
      <c r="F43" s="12">
        <v>21.027636056137226</v>
      </c>
      <c r="G43" s="12">
        <f t="shared" si="2"/>
        <v>0.36700117309777858</v>
      </c>
      <c r="H43" s="12">
        <f t="shared" si="3"/>
        <v>1.0713433530933574</v>
      </c>
      <c r="I43" s="11">
        <f t="shared" si="4"/>
        <v>6.5675664659664958</v>
      </c>
      <c r="J43" s="11">
        <f t="shared" si="5"/>
        <v>6.5678002681225243</v>
      </c>
      <c r="K43" s="11">
        <f t="shared" si="8"/>
        <v>-16.419500670306309</v>
      </c>
      <c r="L43" s="3">
        <f t="shared" si="6"/>
        <v>2.3380215602841758E-4</v>
      </c>
      <c r="M43" s="5">
        <v>2.7007318055056757</v>
      </c>
      <c r="N43" s="8">
        <f t="shared" si="7"/>
        <v>2.3564993296936905</v>
      </c>
      <c r="O43" s="5">
        <f>ABS(M43-N43)</f>
        <v>0.34423247581198524</v>
      </c>
    </row>
    <row r="47" spans="1:15" x14ac:dyDescent="0.3">
      <c r="N47" s="7" t="s">
        <v>31</v>
      </c>
      <c r="O47" s="14">
        <v>18.776</v>
      </c>
    </row>
    <row r="48" spans="1:15" x14ac:dyDescent="0.3">
      <c r="N48" s="6" t="s">
        <v>30</v>
      </c>
      <c r="O48" s="15">
        <f>AVERAGE(O4:O43)</f>
        <v>0.74899076323055602</v>
      </c>
    </row>
  </sheetData>
  <autoFilter ref="A3:O43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Empirical vs Literature r' Mag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dcterms:created xsi:type="dcterms:W3CDTF">2011-06-24T14:28:14Z</dcterms:created>
  <dcterms:modified xsi:type="dcterms:W3CDTF">2013-06-09T09:48:05Z</dcterms:modified>
</cp:coreProperties>
</file>